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Default Extension="vml" ContentType="application/vnd.openxmlformats-officedocument.vmlDrawing"/>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comments1.xml" ContentType="application/vnd.openxmlformats-officedocument.spreadsheetml.comments+xml"/>
  <Override PartName="/xl/comments2.xml" ContentType="application/vnd.openxmlformats-officedocument.spreadsheetml.comments+xml"/>
  <Override PartName="/xl/comments3.xml" ContentType="application/vnd.openxmlformats-officedocument.spreadsheetml.comments+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6" rupBuild="14420"/>
  <workbookPr filterPrivacy="1" codeName="DieseArbeitsmappe" defaultThemeVersion="164011"/>
  <bookViews>
    <workbookView xWindow="0" yWindow="0" windowWidth="22260" windowHeight="12645" tabRatio="938"/>
  </bookViews>
  <sheets>
    <sheet name="Daten zum Betrieb" sheetId="21" r:id="rId1"/>
    <sheet name="Arbeitsplätze Detektoren" sheetId="14" r:id="rId2"/>
    <sheet name="Arbeitsplätze Daten" sheetId="15" r:id="rId3"/>
    <sheet name="Arbeitsplatz Übersicht" sheetId="3" state="hidden" r:id="rId4"/>
    <sheet name="Arbeitsplätze Anmeldung" sheetId="4" r:id="rId5"/>
    <sheet name="Abschätzung Deckblatt" sheetId="5" state="hidden" r:id="rId6"/>
    <sheet name="Abschätzung für 1 Arbeitskraft" sheetId="18" state="hidden" r:id="rId7"/>
    <sheet name="WIBAS Übertrag" sheetId="11" state="hidden" r:id="rId8"/>
    <sheet name="Helper - Detektoren" sheetId="19" r:id="rId9"/>
    <sheet name="Helper - Textbausteine" sheetId="22" state="hidden" r:id="rId10"/>
  </sheets>
  <definedNames>
    <definedName name="_xlnm._FilterDatabase" localSheetId="3" hidden="1">'Arbeitsplatz Übersicht'!$B$1:$AW$1</definedName>
    <definedName name="_xlnm._FilterDatabase" localSheetId="2" hidden="1">'Arbeitsplätze Daten'!$B$2:$P$2</definedName>
    <definedName name="_xlnm._FilterDatabase" localSheetId="1" hidden="1">'Arbeitsplätze Detektoren'!$A$3:$H$3</definedName>
    <definedName name="_xlnm._FilterDatabase" localSheetId="8" hidden="1">'Helper - Detektoren'!$A$1:$E$1</definedName>
    <definedName name="Arbeitsplätze_Arbeitskraft_Gesamtergebnis">'Abschätzung für 1 Arbeitskraft'!$F$5:$I$6</definedName>
    <definedName name="Arbeitsplätze_Arbeitskraft_Hinweis">'Abschätzung für 1 Arbeitskraft'!$A$52</definedName>
    <definedName name="Arbeitsplätze_Arbeitskraft_Kopfbereich">'Abschätzung für 1 Arbeitskraft'!$A$1:$I$3</definedName>
    <definedName name="Arbeitsplätze_Arbeitskraft_Laufende_Nummer">'Abschätzung für 1 Arbeitskraft'!$A$5:$A$6</definedName>
    <definedName name="Arbeitsplätze_Arbeitskraft_Messung_Alphaenergie_Konzentration">'Abschätzung für 1 Arbeitskraft'!$A$43:$I$47</definedName>
    <definedName name="Arbeitsplätze_Arbeitskraft_Messung_Ort_Datum_Unterschrift">'Abschätzung für 1 Arbeitskraft'!$A$50:$H$51</definedName>
    <definedName name="Arbeitsplätze_Arbeitskraft_Messung_ortsgebundene_Exposimeter">'Abschätzung für 1 Arbeitskraft'!$A$19:$I$41</definedName>
    <definedName name="Arbeitsplätze_Arbeitskraft_Messung_personengebundene_Exposimeter">'Abschätzung für 1 Arbeitskraft'!$A$11:$I$16</definedName>
    <definedName name="Arbeitsplätze_Arbeitskraft_Name_Arbeitskraft">'Abschätzung für 1 Arbeitskraft'!$B$5:$E$6</definedName>
    <definedName name="Arbeitsplätze_Arbeitskraft_Tabellenblatt_duplizierbar">'Abschätzung für 1 Arbeitskraft'!$A$8</definedName>
    <definedName name="Arbeitsplätze_Deckblatt_Allgemeine_Angaben">'Abschätzung Deckblatt'!$A$3:$B$23</definedName>
    <definedName name="Arbeitsplätze_Deckblatt_Anzahl_Arbeitskräfte">'Abschätzung Deckblatt'!$A$29:$B$32</definedName>
    <definedName name="Arbeitsplätze_Deckblatt_Arbeitskräfte_über_6_mSv">'Abschätzung Deckblatt'!$A$34:$B$37</definedName>
    <definedName name="Arbeitsplätze_Deckblatt_Bemerkungen">'Abschätzung Deckblatt'!$A$25:$B$27</definedName>
    <definedName name="Arbeitsplätze_Deckblatt_Datum_Name_Unterschrift">'Abschätzung Deckblatt'!$A$39:$B$45</definedName>
    <definedName name="Arbeitsplätze_Deckblatt_Überschrift">'Daten zum Betrieb'!$A$1</definedName>
    <definedName name="Detektoren_Datenbereich_neue_Detektoren">'Helper - Detektoren'!$A$8:$E$9</definedName>
    <definedName name="Detektoren_Datenbereich_nicht_veränderbar">'Helper - Detektoren'!$A$2:$E$7</definedName>
    <definedName name="Detektoren_Kopfbereich">'Helper - Detektoren'!$A$1:$E$1</definedName>
    <definedName name="_xlnm.Print_Area" localSheetId="5">'Abschätzung Deckblatt'!$A$1:$B$45</definedName>
    <definedName name="_xlnm.Print_Area" localSheetId="6">'Abschätzung für 1 Arbeitskraft'!$A$1:$I$52</definedName>
    <definedName name="_xlnm.Print_Area" localSheetId="4">'Arbeitsplätze Anmeldung'!$B$1:$M$53</definedName>
    <definedName name="_xlnm.Print_Area" localSheetId="2">'Arbeitsplätze Daten'!$B$1:$P$51</definedName>
    <definedName name="_xlnm.Print_Area" localSheetId="0">'Daten zum Betrieb'!$A$1:$B$46</definedName>
    <definedName name="_xlnm.Print_Titles" localSheetId="2">'Arbeitsplätze Daten'!$1:$2</definedName>
    <definedName name="_xlnm.Print_Titles" localSheetId="1">'Arbeitsplätze Detektoren'!$2:$3</definedName>
    <definedName name="Radonmessungen_Anmeldung_Arbeitsplätze_Datenbereich">'Arbeitsplätze Anmeldung'!$B$4:$M$53</definedName>
    <definedName name="Radonmessungen_Anmeldung_Arbeitsplätze_Kopfbereich">'Arbeitsplätze Anmeldung'!$B$1:$M$3</definedName>
    <definedName name="Radonmessungen_Arbeitsplätze_Datenbereich">'Arbeitsplätze Detektoren'!$A$4:$T$52</definedName>
    <definedName name="Radonmessungen_Arbeitsplätze_Kopfzeile">'Arbeitsplätze Detektoren'!$A$1:$T$3</definedName>
    <definedName name="Radonmessungen_Daten_zu_Arbeitsplätzen_Datenbereich">'Arbeitsplätze Daten'!$B$3:$P$51</definedName>
    <definedName name="Radonmessungen_Daten_zu_Arbeitsplätzen_Kopzeile">'Arbeitsplätze Daten'!$B$1:$P$2</definedName>
    <definedName name="Radonmessungen_Datenübersicht_Datenbereich">'Arbeitsplatz Übersicht'!$V$2:$AW$50</definedName>
    <definedName name="Radonmessungen_Datenübersicht_Kopfbereich">'Arbeitsplatz Übersicht'!$V$1:$AW$1</definedName>
    <definedName name="Radonmessungen_Deckblatt_Allgemeine_Angaben">'Daten zum Betrieb'!$A$3:$B$23</definedName>
    <definedName name="Radonmessungen_Deckblatt_Anzahl_Arbeitskräft">'Daten zum Betrieb'!$A$29:$B$32</definedName>
    <definedName name="Radonmessungen_Deckblatt_Bemerkungen">'Daten zum Betrieb'!$A$25:$B$27</definedName>
    <definedName name="Radonmessungen_Deckblatt_Datum_Name_Unterschrift">'Daten zum Betrieb'!$A$34:$B$40</definedName>
    <definedName name="Radonmessungen_Deckblatt_Hinweise">'Daten zum Betrieb'!$A$43</definedName>
    <definedName name="Radonmessungen_Deckblatt_Überschrift">'Abschätzung Deckblatt'!$A$1</definedName>
    <definedName name="Überschrift">'Daten zum Betrieb'!$A$1</definedName>
  </definedNames>
  <calcPr calcId="162913"/>
  <extLst>
    <ext xmlns:x15="http://schemas.microsoft.com/office/spreadsheetml/2010/11/main" uri="{140A7094-0E35-4892-8432-C4D2E57EDEB5}">
      <x15:workbookPr chartTrackingRefBase="1"/>
    </ext>
  </extLst>
</workbook>
</file>

<file path=xl/calcChain.xml><?xml version="1.0" encoding="utf-8"?>
<calcChain xmlns="http://schemas.openxmlformats.org/spreadsheetml/2006/main">
  <c r="H1" i="19" l="1"/>
  <c r="I17" i="18" l="1"/>
  <c r="T14" i="14" l="1"/>
  <c r="T15" i="14"/>
  <c r="T16" i="14"/>
  <c r="T17" i="14"/>
  <c r="T18" i="14"/>
  <c r="T19" i="14"/>
  <c r="T20" i="14"/>
  <c r="T21" i="14"/>
  <c r="T22" i="14"/>
  <c r="T23" i="14"/>
  <c r="T24" i="14"/>
  <c r="T25" i="14"/>
  <c r="T26" i="14"/>
  <c r="T27" i="14"/>
  <c r="T28" i="14"/>
  <c r="T29" i="14"/>
  <c r="T30" i="14"/>
  <c r="T31" i="14"/>
  <c r="T32" i="14"/>
  <c r="T33" i="14"/>
  <c r="T34" i="14"/>
  <c r="T35" i="14"/>
  <c r="T36" i="14"/>
  <c r="T37" i="14"/>
  <c r="T38" i="14"/>
  <c r="T39" i="14"/>
  <c r="T40" i="14"/>
  <c r="T41" i="14"/>
  <c r="T42" i="14"/>
  <c r="T43" i="14"/>
  <c r="T44" i="14"/>
  <c r="T45" i="14"/>
  <c r="T46" i="14"/>
  <c r="T47" i="14"/>
  <c r="T48" i="14"/>
  <c r="T49" i="14"/>
  <c r="T50" i="14"/>
  <c r="T51" i="14"/>
  <c r="T52" i="14"/>
  <c r="J14" i="14"/>
  <c r="J15" i="14"/>
  <c r="J16" i="14"/>
  <c r="J17" i="14"/>
  <c r="J18" i="14"/>
  <c r="J19" i="14"/>
  <c r="J20" i="14"/>
  <c r="J21" i="14"/>
  <c r="J22" i="14"/>
  <c r="J23" i="14"/>
  <c r="J24" i="14"/>
  <c r="J25" i="14"/>
  <c r="J26" i="14"/>
  <c r="J27" i="14"/>
  <c r="J28" i="14"/>
  <c r="J29" i="14"/>
  <c r="J30" i="14"/>
  <c r="J31" i="14"/>
  <c r="J32" i="14"/>
  <c r="J33" i="14"/>
  <c r="J34" i="14"/>
  <c r="J35" i="14"/>
  <c r="J36" i="14"/>
  <c r="J37" i="14"/>
  <c r="J38" i="14"/>
  <c r="J39" i="14"/>
  <c r="J40" i="14"/>
  <c r="J41" i="14"/>
  <c r="J42" i="14"/>
  <c r="J43" i="14"/>
  <c r="J44" i="14"/>
  <c r="J45" i="14"/>
  <c r="J46" i="14"/>
  <c r="J47" i="14"/>
  <c r="J48" i="14"/>
  <c r="J49" i="14"/>
  <c r="J50" i="14"/>
  <c r="J51" i="14"/>
  <c r="J52" i="14"/>
  <c r="D9" i="19" l="1"/>
  <c r="E9" i="19" s="1"/>
  <c r="D8" i="19" l="1"/>
  <c r="E8" i="19" s="1"/>
  <c r="I4" i="14"/>
  <c r="F6" i="18" l="1"/>
  <c r="E46" i="18" l="1"/>
  <c r="E45" i="18"/>
  <c r="E22" i="18"/>
  <c r="E23" i="18"/>
  <c r="E24" i="18"/>
  <c r="E25" i="18"/>
  <c r="E26" i="18"/>
  <c r="E27" i="18"/>
  <c r="E28" i="18"/>
  <c r="E29" i="18"/>
  <c r="E30" i="18"/>
  <c r="E31" i="18"/>
  <c r="E32" i="18"/>
  <c r="E33" i="18"/>
  <c r="E34" i="18"/>
  <c r="E35" i="18"/>
  <c r="E36" i="18"/>
  <c r="E37" i="18"/>
  <c r="E38" i="18"/>
  <c r="E39" i="18"/>
  <c r="E40" i="18"/>
  <c r="E21" i="18"/>
  <c r="F4" i="15" l="1"/>
  <c r="F5" i="15"/>
  <c r="F6" i="15"/>
  <c r="F7" i="15"/>
  <c r="F8" i="15"/>
  <c r="F9" i="15"/>
  <c r="F10" i="15"/>
  <c r="F11" i="15"/>
  <c r="F12" i="15"/>
  <c r="F13" i="15"/>
  <c r="F14" i="15"/>
  <c r="F15" i="15"/>
  <c r="F16" i="15"/>
  <c r="F17" i="15"/>
  <c r="F18" i="15"/>
  <c r="F19" i="15"/>
  <c r="F20" i="15"/>
  <c r="F21" i="15"/>
  <c r="F22" i="15"/>
  <c r="F23" i="15"/>
  <c r="F24" i="15"/>
  <c r="F25" i="15"/>
  <c r="F26" i="15"/>
  <c r="F27" i="15"/>
  <c r="F28" i="15"/>
  <c r="F29" i="15"/>
  <c r="F30" i="15"/>
  <c r="F31" i="15"/>
  <c r="F32" i="15"/>
  <c r="F33" i="15"/>
  <c r="F34" i="15"/>
  <c r="F35" i="15"/>
  <c r="F36" i="15"/>
  <c r="F37" i="15"/>
  <c r="F38" i="15"/>
  <c r="F39" i="15"/>
  <c r="F40" i="15"/>
  <c r="F41" i="15"/>
  <c r="F42" i="15"/>
  <c r="F43" i="15"/>
  <c r="F44" i="15"/>
  <c r="F45" i="15"/>
  <c r="F46" i="15"/>
  <c r="F47" i="15"/>
  <c r="F48" i="15"/>
  <c r="F49" i="15"/>
  <c r="F50" i="15"/>
  <c r="F51" i="15"/>
  <c r="F3" i="15"/>
  <c r="N5" i="14" l="1"/>
  <c r="N6" i="14"/>
  <c r="N7" i="14"/>
  <c r="N8" i="14"/>
  <c r="N9" i="14"/>
  <c r="N10" i="14"/>
  <c r="N11" i="14"/>
  <c r="N12" i="14"/>
  <c r="N13" i="14"/>
  <c r="N14" i="14"/>
  <c r="N15" i="14"/>
  <c r="N16" i="14"/>
  <c r="N17" i="14"/>
  <c r="N18" i="14"/>
  <c r="N19" i="14"/>
  <c r="N20" i="14"/>
  <c r="N21" i="14"/>
  <c r="N22" i="14"/>
  <c r="N23" i="14"/>
  <c r="N24" i="14"/>
  <c r="N25" i="14"/>
  <c r="N26" i="14"/>
  <c r="N27" i="14"/>
  <c r="N28" i="14"/>
  <c r="N29" i="14"/>
  <c r="N30" i="14"/>
  <c r="N31" i="14"/>
  <c r="N32" i="14"/>
  <c r="N33" i="14"/>
  <c r="N34" i="14"/>
  <c r="N35" i="14"/>
  <c r="N36" i="14"/>
  <c r="N37" i="14"/>
  <c r="N38" i="14"/>
  <c r="N39" i="14"/>
  <c r="N40" i="14"/>
  <c r="N41" i="14"/>
  <c r="N42" i="14"/>
  <c r="N43" i="14"/>
  <c r="N44" i="14"/>
  <c r="N45" i="14"/>
  <c r="N46" i="14"/>
  <c r="N47" i="14"/>
  <c r="N48" i="14"/>
  <c r="N49" i="14"/>
  <c r="N50" i="14"/>
  <c r="N51" i="14"/>
  <c r="N52" i="14"/>
  <c r="E5" i="14"/>
  <c r="E6" i="14"/>
  <c r="E7" i="14"/>
  <c r="R7" i="14" s="1"/>
  <c r="E8" i="14"/>
  <c r="R8" i="14" s="1"/>
  <c r="B7" i="15" s="1"/>
  <c r="E9" i="14"/>
  <c r="R9" i="14" s="1"/>
  <c r="B8" i="15" s="1"/>
  <c r="E10" i="14"/>
  <c r="R10" i="14" s="1"/>
  <c r="B9" i="15" s="1"/>
  <c r="E11" i="14"/>
  <c r="E12" i="14"/>
  <c r="E13" i="14"/>
  <c r="R13" i="14" s="1"/>
  <c r="T13" i="14" s="1"/>
  <c r="E14" i="14"/>
  <c r="E15" i="14"/>
  <c r="E16" i="14"/>
  <c r="E17" i="14"/>
  <c r="E18" i="14"/>
  <c r="E19" i="14"/>
  <c r="R19" i="14" s="1"/>
  <c r="B18" i="15" s="1"/>
  <c r="E20" i="14"/>
  <c r="E21" i="14"/>
  <c r="E22" i="14"/>
  <c r="E23" i="14"/>
  <c r="E24" i="14"/>
  <c r="E25" i="14"/>
  <c r="E26" i="14"/>
  <c r="E27" i="14"/>
  <c r="R27" i="14" s="1"/>
  <c r="B26" i="15" s="1"/>
  <c r="E28" i="14"/>
  <c r="E29" i="14"/>
  <c r="E30" i="14"/>
  <c r="E31" i="14"/>
  <c r="E32" i="14"/>
  <c r="E33" i="14"/>
  <c r="E34" i="14"/>
  <c r="E35" i="14"/>
  <c r="R35" i="14" s="1"/>
  <c r="B34" i="15" s="1"/>
  <c r="E36" i="14"/>
  <c r="E37" i="14"/>
  <c r="E38" i="14"/>
  <c r="E39" i="14"/>
  <c r="E40" i="14"/>
  <c r="E41" i="14"/>
  <c r="E42" i="14"/>
  <c r="E43" i="14"/>
  <c r="E44" i="14"/>
  <c r="E45" i="14"/>
  <c r="E46" i="14"/>
  <c r="E47" i="14"/>
  <c r="E48" i="14"/>
  <c r="E49" i="14"/>
  <c r="E50" i="14"/>
  <c r="E51" i="14"/>
  <c r="R51" i="14" s="1"/>
  <c r="C50" i="15" s="1"/>
  <c r="E52" i="14"/>
  <c r="E4" i="14"/>
  <c r="N4" i="14"/>
  <c r="H14" i="18"/>
  <c r="I14" i="18" s="1"/>
  <c r="H15" i="18"/>
  <c r="I15" i="18" s="1"/>
  <c r="H16" i="18"/>
  <c r="I16" i="18" s="1"/>
  <c r="H22" i="18"/>
  <c r="I22" i="18" s="1"/>
  <c r="H23" i="18"/>
  <c r="I23" i="18" s="1"/>
  <c r="H24" i="18"/>
  <c r="I24" i="18" s="1"/>
  <c r="H25" i="18"/>
  <c r="I25" i="18"/>
  <c r="H26" i="18"/>
  <c r="I26" i="18" s="1"/>
  <c r="H27" i="18"/>
  <c r="I27" i="18" s="1"/>
  <c r="H28" i="18"/>
  <c r="I28" i="18" s="1"/>
  <c r="H29" i="18"/>
  <c r="I29" i="18"/>
  <c r="H30" i="18"/>
  <c r="I30" i="18" s="1"/>
  <c r="H31" i="18"/>
  <c r="I31" i="18" s="1"/>
  <c r="H32" i="18"/>
  <c r="I32" i="18" s="1"/>
  <c r="H33" i="18"/>
  <c r="I33" i="18"/>
  <c r="H34" i="18"/>
  <c r="I34" i="18" s="1"/>
  <c r="H35" i="18"/>
  <c r="I35" i="18" s="1"/>
  <c r="H36" i="18"/>
  <c r="I36" i="18" s="1"/>
  <c r="H37" i="18"/>
  <c r="I37" i="18"/>
  <c r="H38" i="18"/>
  <c r="I38" i="18" s="1"/>
  <c r="H39" i="18"/>
  <c r="I39" i="18" s="1"/>
  <c r="H40" i="18"/>
  <c r="I40" i="18" s="1"/>
  <c r="H46" i="18"/>
  <c r="I46" i="18" s="1"/>
  <c r="J21" i="18"/>
  <c r="AR3" i="3"/>
  <c r="AR4" i="3"/>
  <c r="AR5" i="3"/>
  <c r="AR6" i="3"/>
  <c r="AR7" i="3"/>
  <c r="AR8" i="3"/>
  <c r="AR9" i="3"/>
  <c r="AR10" i="3"/>
  <c r="AR11" i="3"/>
  <c r="AR12" i="3"/>
  <c r="AR13" i="3"/>
  <c r="AR14" i="3"/>
  <c r="AR15" i="3"/>
  <c r="AR16" i="3"/>
  <c r="AR17" i="3"/>
  <c r="AR18" i="3"/>
  <c r="AR19" i="3"/>
  <c r="AR20" i="3"/>
  <c r="AR21" i="3"/>
  <c r="AR22" i="3"/>
  <c r="AR23" i="3"/>
  <c r="AR24" i="3"/>
  <c r="AR25" i="3"/>
  <c r="AR26" i="3"/>
  <c r="AR27" i="3"/>
  <c r="AR28" i="3"/>
  <c r="AR29" i="3"/>
  <c r="AR30" i="3"/>
  <c r="AR31" i="3"/>
  <c r="AR32" i="3"/>
  <c r="AR33" i="3"/>
  <c r="AR34" i="3"/>
  <c r="AR35" i="3"/>
  <c r="AR36" i="3"/>
  <c r="AR37" i="3"/>
  <c r="AR38" i="3"/>
  <c r="AR39" i="3"/>
  <c r="AR40" i="3"/>
  <c r="AR41" i="3"/>
  <c r="AR42" i="3"/>
  <c r="AR43" i="3"/>
  <c r="AR44" i="3"/>
  <c r="AR45" i="3"/>
  <c r="AR46" i="3"/>
  <c r="AR47" i="3"/>
  <c r="AR48" i="3"/>
  <c r="AR49" i="3"/>
  <c r="AR50" i="3"/>
  <c r="D4" i="15"/>
  <c r="L4" i="15" s="1"/>
  <c r="E4" i="15"/>
  <c r="D5" i="15"/>
  <c r="E5" i="15"/>
  <c r="D6" i="15"/>
  <c r="L6" i="15" s="1"/>
  <c r="E6" i="15"/>
  <c r="D7" i="15"/>
  <c r="L7" i="15" s="1"/>
  <c r="E7" i="15"/>
  <c r="D8" i="15"/>
  <c r="E8" i="15"/>
  <c r="D9" i="15"/>
  <c r="L9" i="15" s="1"/>
  <c r="E9" i="15"/>
  <c r="D10" i="15"/>
  <c r="E10" i="15"/>
  <c r="D11" i="15"/>
  <c r="E11" i="15"/>
  <c r="D12" i="15"/>
  <c r="E12" i="15"/>
  <c r="D13" i="15"/>
  <c r="E13" i="15"/>
  <c r="D14" i="15"/>
  <c r="E14" i="15"/>
  <c r="D15" i="15"/>
  <c r="E15" i="15"/>
  <c r="D16" i="15"/>
  <c r="E16" i="15"/>
  <c r="D17" i="15"/>
  <c r="E17" i="15"/>
  <c r="D18" i="15"/>
  <c r="E18" i="15"/>
  <c r="D19" i="15"/>
  <c r="E19" i="15"/>
  <c r="D20" i="15"/>
  <c r="E20" i="15"/>
  <c r="D21" i="15"/>
  <c r="E21" i="15"/>
  <c r="D22" i="15"/>
  <c r="E22" i="15"/>
  <c r="D23" i="15"/>
  <c r="E23" i="15"/>
  <c r="D24" i="15"/>
  <c r="E24" i="15"/>
  <c r="D25" i="15"/>
  <c r="E25" i="15"/>
  <c r="D26" i="15"/>
  <c r="E26" i="15"/>
  <c r="D27" i="15"/>
  <c r="E27" i="15"/>
  <c r="D28" i="15"/>
  <c r="E28" i="15"/>
  <c r="D29" i="15"/>
  <c r="E29" i="15"/>
  <c r="D30" i="15"/>
  <c r="E30" i="15"/>
  <c r="D31" i="15"/>
  <c r="E31" i="15"/>
  <c r="D32" i="15"/>
  <c r="E32" i="15"/>
  <c r="D33" i="15"/>
  <c r="E33" i="15"/>
  <c r="D34" i="15"/>
  <c r="E34" i="15"/>
  <c r="D35" i="15"/>
  <c r="E35" i="15"/>
  <c r="B36" i="15"/>
  <c r="D36" i="15"/>
  <c r="E36" i="15"/>
  <c r="B37" i="15"/>
  <c r="D37" i="15"/>
  <c r="E37" i="15"/>
  <c r="B38" i="15"/>
  <c r="D38" i="15"/>
  <c r="E38" i="15"/>
  <c r="B39" i="15"/>
  <c r="D39" i="15"/>
  <c r="E39" i="15"/>
  <c r="B40" i="15"/>
  <c r="D40" i="15"/>
  <c r="E40" i="15"/>
  <c r="B41" i="15"/>
  <c r="D41" i="15"/>
  <c r="E41" i="15"/>
  <c r="B42" i="15"/>
  <c r="D42" i="15"/>
  <c r="E42" i="15"/>
  <c r="B43" i="15"/>
  <c r="D43" i="15"/>
  <c r="E43" i="15"/>
  <c r="B44" i="15"/>
  <c r="D44" i="15"/>
  <c r="E44" i="15"/>
  <c r="B45" i="15"/>
  <c r="D45" i="15"/>
  <c r="E45" i="15"/>
  <c r="B46" i="15"/>
  <c r="D46" i="15"/>
  <c r="E46" i="15"/>
  <c r="B47" i="15"/>
  <c r="D47" i="15"/>
  <c r="E47" i="15"/>
  <c r="B48" i="15"/>
  <c r="D48" i="15"/>
  <c r="E48" i="15"/>
  <c r="B49" i="15"/>
  <c r="D49" i="15"/>
  <c r="E49" i="15"/>
  <c r="B50" i="15"/>
  <c r="D50" i="15"/>
  <c r="E50" i="15"/>
  <c r="B51" i="15"/>
  <c r="D51" i="15"/>
  <c r="E51" i="15"/>
  <c r="L10" i="15"/>
  <c r="L11" i="15"/>
  <c r="L12" i="15"/>
  <c r="L14" i="15"/>
  <c r="L15" i="15"/>
  <c r="L17" i="15"/>
  <c r="L18" i="15"/>
  <c r="L19" i="15"/>
  <c r="L20" i="15"/>
  <c r="L22" i="15"/>
  <c r="L23" i="15"/>
  <c r="L25" i="15"/>
  <c r="L26" i="15"/>
  <c r="L27" i="15"/>
  <c r="L28" i="15"/>
  <c r="L30" i="15"/>
  <c r="L31" i="15"/>
  <c r="L33" i="15"/>
  <c r="L34" i="15"/>
  <c r="L35" i="15"/>
  <c r="K36" i="15"/>
  <c r="L36" i="15"/>
  <c r="K37" i="15"/>
  <c r="L37" i="15"/>
  <c r="K38" i="15"/>
  <c r="L38" i="15"/>
  <c r="K39" i="15"/>
  <c r="L39" i="15"/>
  <c r="K40" i="15"/>
  <c r="L40" i="15"/>
  <c r="K41" i="15"/>
  <c r="L41" i="15"/>
  <c r="K42" i="15"/>
  <c r="L42" i="15"/>
  <c r="K43" i="15"/>
  <c r="L43" i="15"/>
  <c r="K44" i="15"/>
  <c r="L44" i="15"/>
  <c r="K45" i="15"/>
  <c r="L45" i="15"/>
  <c r="K46" i="15"/>
  <c r="L46" i="15"/>
  <c r="K47" i="15"/>
  <c r="L47" i="15"/>
  <c r="K48" i="15"/>
  <c r="L48" i="15"/>
  <c r="K49" i="15"/>
  <c r="L49" i="15"/>
  <c r="K50" i="15"/>
  <c r="L50" i="15"/>
  <c r="K51" i="15"/>
  <c r="L51" i="15"/>
  <c r="R14" i="14"/>
  <c r="B13" i="15" s="1"/>
  <c r="R15" i="14"/>
  <c r="R16" i="14"/>
  <c r="B15" i="15" s="1"/>
  <c r="R17" i="14"/>
  <c r="B16" i="15" s="1"/>
  <c r="R21" i="14"/>
  <c r="R22" i="14"/>
  <c r="B21" i="15" s="1"/>
  <c r="R23" i="14"/>
  <c r="R24" i="14"/>
  <c r="B23" i="15" s="1"/>
  <c r="R25" i="14"/>
  <c r="B24" i="15" s="1"/>
  <c r="R29" i="14"/>
  <c r="R30" i="14"/>
  <c r="B29" i="15" s="1"/>
  <c r="R31" i="14"/>
  <c r="R32" i="14"/>
  <c r="B31" i="15" s="1"/>
  <c r="R33" i="14"/>
  <c r="B32" i="15" s="1"/>
  <c r="R37" i="14"/>
  <c r="C36" i="15" s="1"/>
  <c r="R38" i="14"/>
  <c r="C37" i="15" s="1"/>
  <c r="R39" i="14"/>
  <c r="C38" i="15" s="1"/>
  <c r="R40" i="14"/>
  <c r="C39" i="15" s="1"/>
  <c r="R41" i="14"/>
  <c r="C40" i="15" s="1"/>
  <c r="R42" i="14"/>
  <c r="C41" i="15" s="1"/>
  <c r="R45" i="14"/>
  <c r="C44" i="15" s="1"/>
  <c r="R46" i="14"/>
  <c r="C45" i="15" s="1"/>
  <c r="R47" i="14"/>
  <c r="C46" i="15" s="1"/>
  <c r="R48" i="14"/>
  <c r="C47" i="15" s="1"/>
  <c r="R49" i="14"/>
  <c r="C48" i="15" s="1"/>
  <c r="R44" i="14" l="1"/>
  <c r="C43" i="15" s="1"/>
  <c r="R50" i="14"/>
  <c r="C49" i="15" s="1"/>
  <c r="R43" i="14"/>
  <c r="C42" i="15" s="1"/>
  <c r="R6" i="14"/>
  <c r="T6" i="14" s="1"/>
  <c r="R5" i="14"/>
  <c r="R34" i="14"/>
  <c r="B33" i="15" s="1"/>
  <c r="R26" i="14"/>
  <c r="B25" i="15" s="1"/>
  <c r="R18" i="14"/>
  <c r="B17" i="15" s="1"/>
  <c r="R11" i="14"/>
  <c r="R52" i="14"/>
  <c r="C51" i="15" s="1"/>
  <c r="R36" i="14"/>
  <c r="C35" i="15" s="1"/>
  <c r="K35" i="15" s="1"/>
  <c r="R28" i="14"/>
  <c r="C27" i="15" s="1"/>
  <c r="K27" i="15" s="1"/>
  <c r="R20" i="14"/>
  <c r="C19" i="15" s="1"/>
  <c r="K19" i="15" s="1"/>
  <c r="R12" i="14"/>
  <c r="C30" i="15"/>
  <c r="K30" i="15" s="1"/>
  <c r="C14" i="15"/>
  <c r="K14" i="15" s="1"/>
  <c r="C6" i="15"/>
  <c r="K6" i="15" s="1"/>
  <c r="B30" i="15"/>
  <c r="C25" i="15"/>
  <c r="K25" i="15" s="1"/>
  <c r="B22" i="15"/>
  <c r="B14" i="15"/>
  <c r="C9" i="15"/>
  <c r="K9" i="15" s="1"/>
  <c r="B6" i="15"/>
  <c r="C28" i="15"/>
  <c r="K28" i="15" s="1"/>
  <c r="C20" i="15"/>
  <c r="K20" i="15" s="1"/>
  <c r="C12" i="15"/>
  <c r="K12" i="15" s="1"/>
  <c r="C31" i="15"/>
  <c r="K31" i="15" s="1"/>
  <c r="B28" i="15"/>
  <c r="C23" i="15"/>
  <c r="K23" i="15" s="1"/>
  <c r="B20" i="15"/>
  <c r="C15" i="15"/>
  <c r="K15" i="15" s="1"/>
  <c r="B12" i="15"/>
  <c r="C7" i="15"/>
  <c r="K7" i="15" s="1"/>
  <c r="B35" i="15"/>
  <c r="B27" i="15"/>
  <c r="C22" i="15"/>
  <c r="K22" i="15" s="1"/>
  <c r="C34" i="15"/>
  <c r="K34" i="15" s="1"/>
  <c r="C26" i="15"/>
  <c r="K26" i="15" s="1"/>
  <c r="C18" i="15"/>
  <c r="K18" i="15" s="1"/>
  <c r="C29" i="15"/>
  <c r="K29" i="15" s="1"/>
  <c r="C21" i="15"/>
  <c r="K21" i="15" s="1"/>
  <c r="C13" i="15"/>
  <c r="K13" i="15" s="1"/>
  <c r="C32" i="15"/>
  <c r="K32" i="15" s="1"/>
  <c r="C24" i="15"/>
  <c r="K24" i="15" s="1"/>
  <c r="C16" i="15"/>
  <c r="K16" i="15" s="1"/>
  <c r="C8" i="15"/>
  <c r="K8" i="15" s="1"/>
  <c r="L29" i="15"/>
  <c r="L21" i="15"/>
  <c r="L13" i="15"/>
  <c r="L5" i="15"/>
  <c r="L32" i="15"/>
  <c r="L24" i="15"/>
  <c r="L16" i="15"/>
  <c r="L8" i="15"/>
  <c r="V5" i="14"/>
  <c r="V6" i="14"/>
  <c r="V7" i="14"/>
  <c r="V8" i="14"/>
  <c r="V9" i="14"/>
  <c r="V10" i="14"/>
  <c r="V11" i="14"/>
  <c r="V12" i="14"/>
  <c r="V13" i="14"/>
  <c r="V14" i="14"/>
  <c r="V15" i="14"/>
  <c r="V16" i="14"/>
  <c r="V17" i="14"/>
  <c r="V18" i="14"/>
  <c r="V19" i="14"/>
  <c r="V20" i="14"/>
  <c r="V21" i="14"/>
  <c r="V22" i="14"/>
  <c r="V23" i="14"/>
  <c r="V24" i="14"/>
  <c r="V25" i="14"/>
  <c r="V26" i="14"/>
  <c r="V27" i="14"/>
  <c r="V28" i="14"/>
  <c r="V29" i="14"/>
  <c r="V30" i="14"/>
  <c r="V31" i="14"/>
  <c r="V32" i="14"/>
  <c r="V33" i="14"/>
  <c r="V34" i="14"/>
  <c r="V35" i="14"/>
  <c r="V36" i="14"/>
  <c r="V37" i="14"/>
  <c r="V38" i="14"/>
  <c r="V39" i="14"/>
  <c r="V40" i="14"/>
  <c r="V41" i="14"/>
  <c r="V42" i="14"/>
  <c r="V43" i="14"/>
  <c r="V44" i="14"/>
  <c r="V45" i="14"/>
  <c r="V46" i="14"/>
  <c r="V47" i="14"/>
  <c r="V48" i="14"/>
  <c r="V49" i="14"/>
  <c r="V50" i="14"/>
  <c r="V51" i="14"/>
  <c r="V52" i="14"/>
  <c r="V4" i="14"/>
  <c r="M36" i="15"/>
  <c r="M37" i="15"/>
  <c r="M38" i="15"/>
  <c r="M39" i="15"/>
  <c r="M40" i="15"/>
  <c r="M41" i="15"/>
  <c r="M42" i="15"/>
  <c r="M43" i="15"/>
  <c r="M44" i="15"/>
  <c r="M45" i="15"/>
  <c r="M46" i="15"/>
  <c r="M47" i="15"/>
  <c r="M48" i="15"/>
  <c r="M49" i="15"/>
  <c r="M50" i="15"/>
  <c r="M51" i="15"/>
  <c r="I6" i="14"/>
  <c r="I7" i="14"/>
  <c r="J7" i="14" s="1"/>
  <c r="T7" i="14" s="1"/>
  <c r="I8" i="14"/>
  <c r="J8" i="14" s="1"/>
  <c r="T8" i="14" s="1"/>
  <c r="I9" i="14"/>
  <c r="J9" i="14" s="1"/>
  <c r="T9" i="14" s="1"/>
  <c r="I10" i="14"/>
  <c r="J10" i="14" s="1"/>
  <c r="T10" i="14" s="1"/>
  <c r="I11" i="14"/>
  <c r="J11" i="14" s="1"/>
  <c r="I12" i="14"/>
  <c r="J12" i="14" s="1"/>
  <c r="I13" i="14"/>
  <c r="J13" i="14" s="1"/>
  <c r="I14" i="14"/>
  <c r="I15" i="14"/>
  <c r="I16" i="14"/>
  <c r="I17" i="14"/>
  <c r="I18" i="14"/>
  <c r="I19" i="14"/>
  <c r="I20" i="14"/>
  <c r="I21" i="14"/>
  <c r="I22" i="14"/>
  <c r="I23" i="14"/>
  <c r="I24" i="14"/>
  <c r="I25" i="14"/>
  <c r="I26" i="14"/>
  <c r="I27" i="14"/>
  <c r="I28" i="14"/>
  <c r="I29" i="14"/>
  <c r="I30" i="14"/>
  <c r="I31" i="14"/>
  <c r="I32" i="14"/>
  <c r="I33" i="14"/>
  <c r="I34" i="14"/>
  <c r="I35" i="14"/>
  <c r="I36" i="14"/>
  <c r="I37" i="14"/>
  <c r="W37" i="14" s="1"/>
  <c r="I38" i="14"/>
  <c r="W38" i="14" s="1"/>
  <c r="I39" i="14"/>
  <c r="W39" i="14" s="1"/>
  <c r="I40" i="14"/>
  <c r="W40" i="14" s="1"/>
  <c r="I41" i="14"/>
  <c r="W41" i="14" s="1"/>
  <c r="I42" i="14"/>
  <c r="W42" i="14" s="1"/>
  <c r="I43" i="14"/>
  <c r="W43" i="14" s="1"/>
  <c r="I44" i="14"/>
  <c r="W44" i="14" s="1"/>
  <c r="I45" i="14"/>
  <c r="W45" i="14" s="1"/>
  <c r="I46" i="14"/>
  <c r="W46" i="14" s="1"/>
  <c r="I47" i="14"/>
  <c r="W47" i="14" s="1"/>
  <c r="I48" i="14"/>
  <c r="W48" i="14" s="1"/>
  <c r="I49" i="14"/>
  <c r="W49" i="14" s="1"/>
  <c r="I50" i="14"/>
  <c r="W50" i="14" s="1"/>
  <c r="I51" i="14"/>
  <c r="W51" i="14" s="1"/>
  <c r="I52" i="14"/>
  <c r="W52" i="14" s="1"/>
  <c r="B35" i="22"/>
  <c r="B36" i="22"/>
  <c r="B34" i="22"/>
  <c r="B33" i="22"/>
  <c r="C11" i="15" l="1"/>
  <c r="K11" i="15" s="1"/>
  <c r="T12" i="14"/>
  <c r="B10" i="15"/>
  <c r="T11" i="14"/>
  <c r="B5" i="15"/>
  <c r="C5" i="15"/>
  <c r="K5" i="15" s="1"/>
  <c r="C33" i="15"/>
  <c r="K33" i="15" s="1"/>
  <c r="C10" i="15"/>
  <c r="K10" i="15" s="1"/>
  <c r="C4" i="15"/>
  <c r="K4" i="15" s="1"/>
  <c r="B4" i="15"/>
  <c r="C17" i="15"/>
  <c r="K17" i="15" s="1"/>
  <c r="B19" i="15"/>
  <c r="W13" i="14"/>
  <c r="W34" i="14"/>
  <c r="W28" i="14"/>
  <c r="B11" i="15"/>
  <c r="W36" i="14"/>
  <c r="W29" i="14"/>
  <c r="W30" i="14"/>
  <c r="W24" i="14"/>
  <c r="W16" i="14"/>
  <c r="W20" i="14"/>
  <c r="W14" i="14"/>
  <c r="W12" i="14"/>
  <c r="W35" i="14"/>
  <c r="W27" i="14"/>
  <c r="W19" i="14"/>
  <c r="W11" i="14"/>
  <c r="W22" i="14"/>
  <c r="W10" i="14"/>
  <c r="W9" i="14"/>
  <c r="W31" i="14"/>
  <c r="W23" i="14"/>
  <c r="W15" i="14"/>
  <c r="W7" i="14"/>
  <c r="W8" i="14"/>
  <c r="W18" i="14"/>
  <c r="W32" i="14"/>
  <c r="W17" i="14"/>
  <c r="W6" i="14"/>
  <c r="J6" i="14" s="1"/>
  <c r="W26" i="14"/>
  <c r="W21" i="14"/>
  <c r="W33" i="14"/>
  <c r="W25" i="14"/>
  <c r="H21" i="18"/>
  <c r="I21" i="18" s="1"/>
  <c r="AR2" i="3" l="1"/>
  <c r="K3" i="3" l="1"/>
  <c r="L3" i="3"/>
  <c r="M3" i="3"/>
  <c r="O3" i="3"/>
  <c r="P3" i="3"/>
  <c r="Q3" i="3"/>
  <c r="S3" i="3"/>
  <c r="K4" i="3"/>
  <c r="L4" i="3"/>
  <c r="M4" i="3"/>
  <c r="O4" i="3"/>
  <c r="P4" i="3"/>
  <c r="Q4" i="3"/>
  <c r="S4" i="3"/>
  <c r="K5" i="3"/>
  <c r="L5" i="3"/>
  <c r="M5" i="3"/>
  <c r="O5" i="3"/>
  <c r="P5" i="3"/>
  <c r="Q5" i="3"/>
  <c r="S5" i="3"/>
  <c r="K6" i="3"/>
  <c r="L6" i="3"/>
  <c r="M6" i="3"/>
  <c r="O6" i="3"/>
  <c r="P6" i="3"/>
  <c r="Q6" i="3"/>
  <c r="S6" i="3"/>
  <c r="K7" i="3"/>
  <c r="L7" i="3"/>
  <c r="M7" i="3"/>
  <c r="O7" i="3"/>
  <c r="P7" i="3"/>
  <c r="Q7" i="3"/>
  <c r="S7" i="3"/>
  <c r="K8" i="3"/>
  <c r="L8" i="3"/>
  <c r="M8" i="3"/>
  <c r="O8" i="3"/>
  <c r="P8" i="3"/>
  <c r="Q8" i="3"/>
  <c r="S8" i="3"/>
  <c r="K9" i="3"/>
  <c r="L9" i="3"/>
  <c r="M9" i="3"/>
  <c r="O9" i="3"/>
  <c r="P9" i="3"/>
  <c r="Q9" i="3"/>
  <c r="S9" i="3"/>
  <c r="K10" i="3"/>
  <c r="L10" i="3"/>
  <c r="M10" i="3"/>
  <c r="O10" i="3"/>
  <c r="P10" i="3"/>
  <c r="Q10" i="3"/>
  <c r="S10" i="3"/>
  <c r="K11" i="3"/>
  <c r="L11" i="3"/>
  <c r="M11" i="3"/>
  <c r="O11" i="3"/>
  <c r="P11" i="3"/>
  <c r="Q11" i="3"/>
  <c r="S11" i="3"/>
  <c r="K12" i="3"/>
  <c r="L12" i="3"/>
  <c r="M12" i="3"/>
  <c r="O12" i="3"/>
  <c r="P12" i="3"/>
  <c r="Q12" i="3"/>
  <c r="S12" i="3"/>
  <c r="K13" i="3"/>
  <c r="L13" i="3"/>
  <c r="M13" i="3"/>
  <c r="O13" i="3"/>
  <c r="P13" i="3"/>
  <c r="Q13" i="3"/>
  <c r="S13" i="3"/>
  <c r="K14" i="3"/>
  <c r="L14" i="3"/>
  <c r="M14" i="3"/>
  <c r="O14" i="3"/>
  <c r="P14" i="3"/>
  <c r="Q14" i="3"/>
  <c r="S14" i="3"/>
  <c r="K15" i="3"/>
  <c r="L15" i="3"/>
  <c r="M15" i="3"/>
  <c r="O15" i="3"/>
  <c r="P15" i="3"/>
  <c r="Q15" i="3"/>
  <c r="S15" i="3"/>
  <c r="K16" i="3"/>
  <c r="L16" i="3"/>
  <c r="M16" i="3"/>
  <c r="O16" i="3"/>
  <c r="P16" i="3"/>
  <c r="Q16" i="3"/>
  <c r="S16" i="3"/>
  <c r="K17" i="3"/>
  <c r="L17" i="3"/>
  <c r="M17" i="3"/>
  <c r="O17" i="3"/>
  <c r="P17" i="3"/>
  <c r="Q17" i="3"/>
  <c r="S17" i="3"/>
  <c r="K18" i="3"/>
  <c r="L18" i="3"/>
  <c r="M18" i="3"/>
  <c r="O18" i="3"/>
  <c r="P18" i="3"/>
  <c r="Q18" i="3"/>
  <c r="S18" i="3"/>
  <c r="K19" i="3"/>
  <c r="L19" i="3"/>
  <c r="M19" i="3"/>
  <c r="O19" i="3"/>
  <c r="P19" i="3"/>
  <c r="Q19" i="3"/>
  <c r="S19" i="3"/>
  <c r="K20" i="3"/>
  <c r="L20" i="3"/>
  <c r="M20" i="3"/>
  <c r="O20" i="3"/>
  <c r="P20" i="3"/>
  <c r="Q20" i="3"/>
  <c r="S20" i="3"/>
  <c r="K21" i="3"/>
  <c r="L21" i="3"/>
  <c r="M21" i="3"/>
  <c r="O21" i="3"/>
  <c r="P21" i="3"/>
  <c r="Q21" i="3"/>
  <c r="S21" i="3"/>
  <c r="K22" i="3"/>
  <c r="L22" i="3"/>
  <c r="M22" i="3"/>
  <c r="O22" i="3"/>
  <c r="P22" i="3"/>
  <c r="Q22" i="3"/>
  <c r="S22" i="3"/>
  <c r="K23" i="3"/>
  <c r="L23" i="3"/>
  <c r="M23" i="3"/>
  <c r="O23" i="3"/>
  <c r="P23" i="3"/>
  <c r="Q23" i="3"/>
  <c r="S23" i="3"/>
  <c r="K24" i="3"/>
  <c r="L24" i="3"/>
  <c r="M24" i="3"/>
  <c r="O24" i="3"/>
  <c r="P24" i="3"/>
  <c r="Q24" i="3"/>
  <c r="S24" i="3"/>
  <c r="K25" i="3"/>
  <c r="L25" i="3"/>
  <c r="M25" i="3"/>
  <c r="O25" i="3"/>
  <c r="P25" i="3"/>
  <c r="Q25" i="3"/>
  <c r="S25" i="3"/>
  <c r="K26" i="3"/>
  <c r="L26" i="3"/>
  <c r="M26" i="3"/>
  <c r="O26" i="3"/>
  <c r="P26" i="3"/>
  <c r="Q26" i="3"/>
  <c r="S26" i="3"/>
  <c r="K27" i="3"/>
  <c r="L27" i="3"/>
  <c r="M27" i="3"/>
  <c r="O27" i="3"/>
  <c r="P27" i="3"/>
  <c r="Q27" i="3"/>
  <c r="S27" i="3"/>
  <c r="K28" i="3"/>
  <c r="L28" i="3"/>
  <c r="M28" i="3"/>
  <c r="O28" i="3"/>
  <c r="P28" i="3"/>
  <c r="Q28" i="3"/>
  <c r="S28" i="3"/>
  <c r="K29" i="3"/>
  <c r="L29" i="3"/>
  <c r="M29" i="3"/>
  <c r="O29" i="3"/>
  <c r="P29" i="3"/>
  <c r="Q29" i="3"/>
  <c r="S29" i="3"/>
  <c r="K30" i="3"/>
  <c r="L30" i="3"/>
  <c r="M30" i="3"/>
  <c r="O30" i="3"/>
  <c r="P30" i="3"/>
  <c r="Q30" i="3"/>
  <c r="S30" i="3"/>
  <c r="K31" i="3"/>
  <c r="L31" i="3"/>
  <c r="M31" i="3"/>
  <c r="O31" i="3"/>
  <c r="P31" i="3"/>
  <c r="Q31" i="3"/>
  <c r="S31" i="3"/>
  <c r="K32" i="3"/>
  <c r="L32" i="3"/>
  <c r="M32" i="3"/>
  <c r="O32" i="3"/>
  <c r="P32" i="3"/>
  <c r="Q32" i="3"/>
  <c r="S32" i="3"/>
  <c r="K33" i="3"/>
  <c r="L33" i="3"/>
  <c r="M33" i="3"/>
  <c r="O33" i="3"/>
  <c r="P33" i="3"/>
  <c r="Q33" i="3"/>
  <c r="S33" i="3"/>
  <c r="K34" i="3"/>
  <c r="L34" i="3"/>
  <c r="M34" i="3"/>
  <c r="O34" i="3"/>
  <c r="P34" i="3"/>
  <c r="Q34" i="3"/>
  <c r="S34" i="3"/>
  <c r="K35" i="3"/>
  <c r="L35" i="3"/>
  <c r="M35" i="3"/>
  <c r="O35" i="3"/>
  <c r="P35" i="3"/>
  <c r="Q35" i="3"/>
  <c r="S35" i="3"/>
  <c r="K36" i="3"/>
  <c r="L36" i="3"/>
  <c r="M36" i="3"/>
  <c r="O36" i="3"/>
  <c r="P36" i="3"/>
  <c r="Q36" i="3"/>
  <c r="S36" i="3"/>
  <c r="K37" i="3"/>
  <c r="L37" i="3"/>
  <c r="M37" i="3"/>
  <c r="O37" i="3"/>
  <c r="P37" i="3"/>
  <c r="Q37" i="3"/>
  <c r="S37" i="3"/>
  <c r="K38" i="3"/>
  <c r="L38" i="3"/>
  <c r="M38" i="3"/>
  <c r="O38" i="3"/>
  <c r="P38" i="3"/>
  <c r="Q38" i="3"/>
  <c r="S38" i="3"/>
  <c r="K39" i="3"/>
  <c r="L39" i="3"/>
  <c r="M39" i="3"/>
  <c r="O39" i="3"/>
  <c r="P39" i="3"/>
  <c r="Q39" i="3"/>
  <c r="S39" i="3"/>
  <c r="K40" i="3"/>
  <c r="L40" i="3"/>
  <c r="M40" i="3"/>
  <c r="O40" i="3"/>
  <c r="P40" i="3"/>
  <c r="Q40" i="3"/>
  <c r="S40" i="3"/>
  <c r="K41" i="3"/>
  <c r="L41" i="3"/>
  <c r="M41" i="3"/>
  <c r="O41" i="3"/>
  <c r="P41" i="3"/>
  <c r="Q41" i="3"/>
  <c r="S41" i="3"/>
  <c r="K42" i="3"/>
  <c r="L42" i="3"/>
  <c r="M42" i="3"/>
  <c r="O42" i="3"/>
  <c r="P42" i="3"/>
  <c r="Q42" i="3"/>
  <c r="S42" i="3"/>
  <c r="K43" i="3"/>
  <c r="L43" i="3"/>
  <c r="M43" i="3"/>
  <c r="O43" i="3"/>
  <c r="P43" i="3"/>
  <c r="Q43" i="3"/>
  <c r="S43" i="3"/>
  <c r="K44" i="3"/>
  <c r="L44" i="3"/>
  <c r="M44" i="3"/>
  <c r="O44" i="3"/>
  <c r="P44" i="3"/>
  <c r="Q44" i="3"/>
  <c r="S44" i="3"/>
  <c r="K45" i="3"/>
  <c r="L45" i="3"/>
  <c r="M45" i="3"/>
  <c r="O45" i="3"/>
  <c r="P45" i="3"/>
  <c r="Q45" i="3"/>
  <c r="S45" i="3"/>
  <c r="K46" i="3"/>
  <c r="L46" i="3"/>
  <c r="M46" i="3"/>
  <c r="O46" i="3"/>
  <c r="P46" i="3"/>
  <c r="Q46" i="3"/>
  <c r="S46" i="3"/>
  <c r="K47" i="3"/>
  <c r="L47" i="3"/>
  <c r="M47" i="3"/>
  <c r="O47" i="3"/>
  <c r="P47" i="3"/>
  <c r="Q47" i="3"/>
  <c r="S47" i="3"/>
  <c r="K48" i="3"/>
  <c r="L48" i="3"/>
  <c r="M48" i="3"/>
  <c r="O48" i="3"/>
  <c r="P48" i="3"/>
  <c r="Q48" i="3"/>
  <c r="S48" i="3"/>
  <c r="K49" i="3"/>
  <c r="L49" i="3"/>
  <c r="M49" i="3"/>
  <c r="O49" i="3"/>
  <c r="P49" i="3"/>
  <c r="Q49" i="3"/>
  <c r="S49" i="3"/>
  <c r="K50" i="3"/>
  <c r="L50" i="3"/>
  <c r="M50" i="3"/>
  <c r="O50" i="3"/>
  <c r="P50" i="3"/>
  <c r="Q50" i="3"/>
  <c r="S50" i="3"/>
  <c r="K2" i="3"/>
  <c r="L2" i="3"/>
  <c r="M2" i="3"/>
  <c r="O2" i="3"/>
  <c r="P2" i="3"/>
  <c r="Q2" i="3"/>
  <c r="S2" i="3"/>
  <c r="A3" i="3"/>
  <c r="A4" i="3"/>
  <c r="A5" i="3"/>
  <c r="A6" i="3"/>
  <c r="A8" i="15"/>
  <c r="A8" i="3"/>
  <c r="A9" i="3"/>
  <c r="A11" i="15"/>
  <c r="A11" i="3"/>
  <c r="A12" i="3"/>
  <c r="A13" i="3"/>
  <c r="A14" i="3"/>
  <c r="A16" i="15"/>
  <c r="A17" i="15"/>
  <c r="A17" i="3"/>
  <c r="A19" i="15"/>
  <c r="A19" i="3"/>
  <c r="A20" i="3"/>
  <c r="A21" i="3"/>
  <c r="A22" i="3"/>
  <c r="A23" i="3"/>
  <c r="A25" i="15"/>
  <c r="A25" i="3"/>
  <c r="A27" i="15"/>
  <c r="A27" i="3"/>
  <c r="A28" i="3"/>
  <c r="A29" i="3"/>
  <c r="A30" i="3"/>
  <c r="A32" i="15"/>
  <c r="A33" i="15"/>
  <c r="A33" i="3"/>
  <c r="A35" i="15"/>
  <c r="A35" i="3"/>
  <c r="A36" i="3"/>
  <c r="A37" i="3"/>
  <c r="A38" i="3"/>
  <c r="A40" i="15"/>
  <c r="A40" i="3"/>
  <c r="A41" i="3"/>
  <c r="A43" i="15"/>
  <c r="A43" i="3"/>
  <c r="A44" i="3"/>
  <c r="A45" i="3"/>
  <c r="A46" i="3"/>
  <c r="A47" i="3"/>
  <c r="A49" i="15"/>
  <c r="A50" i="15"/>
  <c r="A51" i="15"/>
  <c r="A2" i="3"/>
  <c r="A34" i="3" l="1"/>
  <c r="A34" i="15"/>
  <c r="A26" i="15"/>
  <c r="A18" i="15"/>
  <c r="A26" i="3"/>
  <c r="A10" i="15"/>
  <c r="A50" i="3"/>
  <c r="A18" i="3"/>
  <c r="A49" i="3"/>
  <c r="A42" i="3"/>
  <c r="A10" i="3"/>
  <c r="A42" i="15"/>
  <c r="A41" i="15"/>
  <c r="A48" i="15"/>
  <c r="A24" i="15"/>
  <c r="A32" i="3"/>
  <c r="A16" i="3"/>
  <c r="A47" i="15"/>
  <c r="A39" i="15"/>
  <c r="A31" i="15"/>
  <c r="A23" i="15"/>
  <c r="A15" i="15"/>
  <c r="A7" i="15"/>
  <c r="A39" i="3"/>
  <c r="A31" i="3"/>
  <c r="A15" i="3"/>
  <c r="A7" i="3"/>
  <c r="A9" i="15"/>
  <c r="A24" i="3"/>
  <c r="A46" i="15"/>
  <c r="A38" i="15"/>
  <c r="A30" i="15"/>
  <c r="A22" i="15"/>
  <c r="A14" i="15"/>
  <c r="A6" i="15"/>
  <c r="A48" i="3"/>
  <c r="A45" i="15"/>
  <c r="A37" i="15"/>
  <c r="A29" i="15"/>
  <c r="A21" i="15"/>
  <c r="A13" i="15"/>
  <c r="A5" i="15"/>
  <c r="A3" i="15"/>
  <c r="AB38" i="3" s="1"/>
  <c r="A44" i="15"/>
  <c r="A36" i="15"/>
  <c r="A28" i="15"/>
  <c r="A20" i="15"/>
  <c r="A12" i="15"/>
  <c r="A4" i="15"/>
  <c r="R55" i="3"/>
  <c r="S55" i="3"/>
  <c r="AA35" i="3" l="1"/>
  <c r="AF45" i="3"/>
  <c r="AC45" i="3"/>
  <c r="AA38" i="3"/>
  <c r="AB36" i="3"/>
  <c r="AA36" i="3"/>
  <c r="AH35" i="3"/>
  <c r="AB44" i="3"/>
  <c r="W46" i="3"/>
  <c r="AL46" i="3" s="1"/>
  <c r="AI37" i="3"/>
  <c r="AI45" i="3"/>
  <c r="AG44" i="3"/>
  <c r="W45" i="3"/>
  <c r="AL45" i="3" s="1"/>
  <c r="AG36" i="3"/>
  <c r="AF37" i="3"/>
  <c r="AB45" i="3"/>
  <c r="Z35" i="3"/>
  <c r="AA43" i="3"/>
  <c r="AG45" i="3"/>
  <c r="AC36" i="3"/>
  <c r="AC44" i="3"/>
  <c r="AB37" i="3"/>
  <c r="AI38" i="3"/>
  <c r="AF39" i="3"/>
  <c r="Z36" i="3"/>
  <c r="Z44" i="3"/>
  <c r="AH41" i="3"/>
  <c r="AC41" i="3"/>
  <c r="Z38" i="3"/>
  <c r="AI35" i="3"/>
  <c r="AI43" i="3"/>
  <c r="AH36" i="3"/>
  <c r="AH44" i="3"/>
  <c r="AA37" i="3"/>
  <c r="AA45" i="3"/>
  <c r="AI36" i="3"/>
  <c r="AC43" i="3"/>
  <c r="AH46" i="3"/>
  <c r="AI50" i="3"/>
  <c r="AF44" i="3"/>
  <c r="AF40" i="3"/>
  <c r="W38" i="3"/>
  <c r="AL38" i="3" s="1"/>
  <c r="AB50" i="3"/>
  <c r="Z45" i="3"/>
  <c r="AG47" i="3"/>
  <c r="W43" i="3"/>
  <c r="AL43" i="3" s="1"/>
  <c r="AH43" i="3"/>
  <c r="AC46" i="3"/>
  <c r="Z40" i="3"/>
  <c r="AB47" i="3"/>
  <c r="AH37" i="3"/>
  <c r="AH45" i="3"/>
  <c r="AC40" i="3"/>
  <c r="AF35" i="3"/>
  <c r="AC35" i="3"/>
  <c r="AC47" i="3"/>
  <c r="W47" i="3"/>
  <c r="AL47" i="3" s="1"/>
  <c r="W36" i="3"/>
  <c r="AL36" i="3" s="1"/>
  <c r="AH48" i="3"/>
  <c r="Z37" i="3"/>
  <c r="AF47" i="3"/>
  <c r="AC38" i="3"/>
  <c r="AH47" i="3"/>
  <c r="AG40" i="3"/>
  <c r="AA47" i="3"/>
  <c r="AH40" i="3"/>
  <c r="AF38" i="3"/>
  <c r="AF46" i="3"/>
  <c r="AA41" i="3"/>
  <c r="AC37" i="3"/>
  <c r="AA46" i="3"/>
  <c r="Z47" i="3"/>
  <c r="AH3" i="3"/>
  <c r="AG46" i="3"/>
  <c r="AI46" i="3"/>
  <c r="AG37" i="3"/>
  <c r="AI47" i="3"/>
  <c r="AF41" i="3"/>
  <c r="AA40" i="3"/>
  <c r="AB40" i="3"/>
  <c r="AI41" i="3"/>
  <c r="AG43" i="3"/>
  <c r="AF43" i="3"/>
  <c r="AH38" i="3"/>
  <c r="W40" i="3"/>
  <c r="AL40" i="3" s="1"/>
  <c r="AF36" i="3"/>
  <c r="Z43" i="3"/>
  <c r="AB46" i="3"/>
  <c r="Z42" i="3"/>
  <c r="AG38" i="3"/>
  <c r="AI44" i="3"/>
  <c r="W41" i="3"/>
  <c r="AL41" i="3" s="1"/>
  <c r="AG41" i="3"/>
  <c r="AC42" i="3"/>
  <c r="AB35" i="3"/>
  <c r="AB43" i="3"/>
  <c r="AI40" i="3"/>
  <c r="Z41" i="3"/>
  <c r="AB41" i="3"/>
  <c r="AG35" i="3"/>
  <c r="Z46" i="3"/>
  <c r="AA44" i="3"/>
  <c r="W44" i="3"/>
  <c r="AL44" i="3" s="1"/>
  <c r="W37" i="3"/>
  <c r="AL37" i="3" s="1"/>
  <c r="W35" i="3"/>
  <c r="AL35" i="3" s="1"/>
  <c r="AI49" i="3"/>
  <c r="AG50" i="3"/>
  <c r="R56" i="3"/>
  <c r="AH2" i="3"/>
  <c r="Z50" i="3"/>
  <c r="S56" i="3"/>
  <c r="W50" i="3"/>
  <c r="AL50" i="3" s="1"/>
  <c r="AH39" i="3"/>
  <c r="AA39" i="3"/>
  <c r="AC39" i="3"/>
  <c r="AH50" i="3"/>
  <c r="AI39" i="3"/>
  <c r="AF50" i="3"/>
  <c r="AA50" i="3"/>
  <c r="AB39" i="3"/>
  <c r="AG39" i="3"/>
  <c r="Z39" i="3"/>
  <c r="W39" i="3"/>
  <c r="AL39" i="3" s="1"/>
  <c r="AC50" i="3"/>
  <c r="AA6" i="3"/>
  <c r="W49" i="3"/>
  <c r="AL49" i="3" s="1"/>
  <c r="Z29" i="3"/>
  <c r="Z49" i="3"/>
  <c r="AH49" i="3"/>
  <c r="AB49" i="3"/>
  <c r="AF49" i="3"/>
  <c r="AC49" i="3"/>
  <c r="AI21" i="3"/>
  <c r="AA49" i="3"/>
  <c r="Z3" i="3"/>
  <c r="AG49" i="3"/>
  <c r="AI13" i="3"/>
  <c r="AB15" i="3"/>
  <c r="AC6" i="3"/>
  <c r="AI29" i="3"/>
  <c r="AA42" i="3"/>
  <c r="AA7" i="3"/>
  <c r="AG25" i="3"/>
  <c r="AF42" i="3"/>
  <c r="AH18" i="3"/>
  <c r="AH42" i="3"/>
  <c r="AA28" i="3"/>
  <c r="Z11" i="3"/>
  <c r="AH7" i="3"/>
  <c r="AC14" i="3"/>
  <c r="AG42" i="3"/>
  <c r="AG19" i="3"/>
  <c r="AC5" i="3"/>
  <c r="AH14" i="3"/>
  <c r="AA12" i="3"/>
  <c r="AB22" i="3"/>
  <c r="AC22" i="3"/>
  <c r="AH4" i="3"/>
  <c r="AG7" i="3"/>
  <c r="W42" i="3"/>
  <c r="AL42" i="3" s="1"/>
  <c r="AC30" i="3"/>
  <c r="AB7" i="3"/>
  <c r="AI5" i="3"/>
  <c r="AG11" i="3"/>
  <c r="Z16" i="3"/>
  <c r="AB8" i="3"/>
  <c r="AG6" i="3"/>
  <c r="AB29" i="3"/>
  <c r="AI42" i="3"/>
  <c r="AA30" i="3"/>
  <c r="AB42" i="3"/>
  <c r="AG23" i="3"/>
  <c r="AB27" i="3"/>
  <c r="AH17" i="3"/>
  <c r="AI7" i="3"/>
  <c r="Z28" i="3"/>
  <c r="AB20" i="3"/>
  <c r="AG30" i="3"/>
  <c r="Z22" i="3"/>
  <c r="Z19" i="3"/>
  <c r="AI31" i="3"/>
  <c r="AH28" i="3"/>
  <c r="AH9" i="3"/>
  <c r="AC8" i="3"/>
  <c r="AG8" i="3"/>
  <c r="AG16" i="3"/>
  <c r="AG24" i="3"/>
  <c r="AG32" i="3"/>
  <c r="AA16" i="3"/>
  <c r="AG33" i="3"/>
  <c r="AH8" i="3"/>
  <c r="Z20" i="3"/>
  <c r="AB31" i="3"/>
  <c r="AI48" i="3"/>
  <c r="AB12" i="3"/>
  <c r="AH21" i="3"/>
  <c r="Z33" i="3"/>
  <c r="AB33" i="3"/>
  <c r="AA9" i="3"/>
  <c r="AA17" i="3"/>
  <c r="AA25" i="3"/>
  <c r="AA33" i="3"/>
  <c r="AB5" i="3"/>
  <c r="AH34" i="3"/>
  <c r="AI18" i="3"/>
  <c r="Z18" i="3"/>
  <c r="AA34" i="3"/>
  <c r="AH26" i="3"/>
  <c r="AB2" i="3"/>
  <c r="AA4" i="3"/>
  <c r="AC13" i="3"/>
  <c r="Z7" i="3"/>
  <c r="Z9" i="3"/>
  <c r="AG14" i="3"/>
  <c r="AI26" i="3"/>
  <c r="AI12" i="3"/>
  <c r="AH11" i="3"/>
  <c r="AA48" i="3"/>
  <c r="AB19" i="3"/>
  <c r="AG31" i="3"/>
  <c r="AH10" i="3"/>
  <c r="AA2" i="3"/>
  <c r="AC17" i="3"/>
  <c r="AC10" i="3"/>
  <c r="AC18" i="3"/>
  <c r="AC26" i="3"/>
  <c r="AC34" i="3"/>
  <c r="AI16" i="3"/>
  <c r="AB11" i="3"/>
  <c r="AH20" i="3"/>
  <c r="Z32" i="3"/>
  <c r="AA8" i="3"/>
  <c r="AC25" i="3"/>
  <c r="Z13" i="3"/>
  <c r="AB24" i="3"/>
  <c r="AH33" i="3"/>
  <c r="AI9" i="3"/>
  <c r="AI17" i="3"/>
  <c r="AI25" i="3"/>
  <c r="AI33" i="3"/>
  <c r="AB9" i="3"/>
  <c r="AA20" i="3"/>
  <c r="AI28" i="3"/>
  <c r="AG3" i="3"/>
  <c r="AI10" i="3"/>
  <c r="Z15" i="3"/>
  <c r="AB6" i="3"/>
  <c r="AF48" i="3"/>
  <c r="AA31" i="3"/>
  <c r="AA26" i="3"/>
  <c r="AA18" i="3"/>
  <c r="Z26" i="3"/>
  <c r="AB26" i="3"/>
  <c r="AI15" i="3"/>
  <c r="AI32" i="3"/>
  <c r="AG2" i="3"/>
  <c r="AB32" i="3"/>
  <c r="AC24" i="3"/>
  <c r="AA14" i="3"/>
  <c r="AH30" i="3"/>
  <c r="AH15" i="3"/>
  <c r="AH19" i="3"/>
  <c r="AH23" i="3"/>
  <c r="AG5" i="3"/>
  <c r="AA3" i="3"/>
  <c r="AA11" i="3"/>
  <c r="AA19" i="3"/>
  <c r="AA27" i="3"/>
  <c r="AG17" i="3"/>
  <c r="AC9" i="3"/>
  <c r="Z12" i="3"/>
  <c r="AB23" i="3"/>
  <c r="AH32" i="3"/>
  <c r="AI8" i="3"/>
  <c r="AB4" i="3"/>
  <c r="AH13" i="3"/>
  <c r="Z25" i="3"/>
  <c r="AB48" i="3"/>
  <c r="AC33" i="3"/>
  <c r="AG10" i="3"/>
  <c r="AG18" i="3"/>
  <c r="AG26" i="3"/>
  <c r="AG34" i="3"/>
  <c r="AB17" i="3"/>
  <c r="AI4" i="3"/>
  <c r="AH22" i="3"/>
  <c r="AC2" i="3"/>
  <c r="AA10" i="3"/>
  <c r="AC7" i="3"/>
  <c r="AC15" i="3"/>
  <c r="AG15" i="3"/>
  <c r="AI20" i="3"/>
  <c r="Z23" i="3"/>
  <c r="AB30" i="3"/>
  <c r="AA15" i="3"/>
  <c r="AH16" i="3"/>
  <c r="AH29" i="3"/>
  <c r="AG22" i="3"/>
  <c r="AC27" i="3"/>
  <c r="AC29" i="3"/>
  <c r="W48" i="3"/>
  <c r="AL48" i="3" s="1"/>
  <c r="AI23" i="3"/>
  <c r="Z8" i="3"/>
  <c r="AC16" i="3"/>
  <c r="AC32" i="3"/>
  <c r="AI30" i="3"/>
  <c r="AI22" i="3"/>
  <c r="AI2" i="3"/>
  <c r="AH27" i="3"/>
  <c r="AG21" i="3"/>
  <c r="AI3" i="3"/>
  <c r="AI11" i="3"/>
  <c r="AI19" i="3"/>
  <c r="AI27" i="3"/>
  <c r="AG48" i="3"/>
  <c r="AA24" i="3"/>
  <c r="AB3" i="3"/>
  <c r="AH12" i="3"/>
  <c r="Z24" i="3"/>
  <c r="Z48" i="3"/>
  <c r="AG9" i="3"/>
  <c r="Z5" i="3"/>
  <c r="AB16" i="3"/>
  <c r="AH25" i="3"/>
  <c r="AC4" i="3"/>
  <c r="AC12" i="3"/>
  <c r="AC20" i="3"/>
  <c r="AC28" i="3"/>
  <c r="AC48" i="3"/>
  <c r="AB21" i="3"/>
  <c r="AC11" i="3"/>
  <c r="AC19" i="3"/>
  <c r="AC31" i="3"/>
  <c r="Z10" i="3"/>
  <c r="AC3" i="3"/>
  <c r="Z34" i="3"/>
  <c r="AI14" i="3"/>
  <c r="Z31" i="3"/>
  <c r="AB10" i="3"/>
  <c r="AB14" i="3"/>
  <c r="AA23" i="3"/>
  <c r="AA32" i="3"/>
  <c r="Z2" i="3"/>
  <c r="Z21" i="3"/>
  <c r="AB13" i="3"/>
  <c r="Z30" i="3"/>
  <c r="Z27" i="3"/>
  <c r="AH31" i="3"/>
  <c r="AG29" i="3"/>
  <c r="AG4" i="3"/>
  <c r="AG12" i="3"/>
  <c r="AG20" i="3"/>
  <c r="AG28" i="3"/>
  <c r="AI24" i="3"/>
  <c r="Z4" i="3"/>
  <c r="AH24" i="3"/>
  <c r="AG13" i="3"/>
  <c r="AH5" i="3"/>
  <c r="Z17" i="3"/>
  <c r="AB28" i="3"/>
  <c r="AA5" i="3"/>
  <c r="AA13" i="3"/>
  <c r="AA21" i="3"/>
  <c r="AA29" i="3"/>
  <c r="AB25" i="3"/>
  <c r="Z14" i="3"/>
  <c r="AG27" i="3"/>
  <c r="AI34" i="3"/>
  <c r="AC23" i="3"/>
  <c r="Z6" i="3"/>
  <c r="AI6" i="3"/>
  <c r="AA22" i="3"/>
  <c r="AH6" i="3"/>
  <c r="AC21" i="3"/>
  <c r="AB18" i="3"/>
  <c r="AB34" i="3"/>
  <c r="B3" i="3"/>
  <c r="AK3" i="3" s="1"/>
  <c r="C3" i="3"/>
  <c r="D3" i="3"/>
  <c r="E3" i="3"/>
  <c r="G3" i="3"/>
  <c r="H3" i="3"/>
  <c r="I3" i="3"/>
  <c r="AU3" i="3" s="1"/>
  <c r="B4" i="3"/>
  <c r="AK4" i="3" s="1"/>
  <c r="C4" i="3"/>
  <c r="D4" i="3"/>
  <c r="E4" i="3"/>
  <c r="G4" i="3"/>
  <c r="H4" i="3"/>
  <c r="I4" i="3"/>
  <c r="AU4" i="3" s="1"/>
  <c r="B5" i="3"/>
  <c r="AK5" i="3" s="1"/>
  <c r="C5" i="3"/>
  <c r="D5" i="3"/>
  <c r="E5" i="3"/>
  <c r="G5" i="3"/>
  <c r="H5" i="3"/>
  <c r="I5" i="3"/>
  <c r="AU5" i="3" s="1"/>
  <c r="B6" i="3"/>
  <c r="AK6" i="3" s="1"/>
  <c r="C6" i="3"/>
  <c r="D6" i="3"/>
  <c r="E6" i="3"/>
  <c r="G6" i="3"/>
  <c r="H6" i="3"/>
  <c r="I6" i="3"/>
  <c r="AU6" i="3" s="1"/>
  <c r="B7" i="3"/>
  <c r="AK7" i="3" s="1"/>
  <c r="C7" i="3"/>
  <c r="D7" i="3"/>
  <c r="E7" i="3"/>
  <c r="G7" i="3"/>
  <c r="H7" i="3"/>
  <c r="I7" i="3"/>
  <c r="AU7" i="3" s="1"/>
  <c r="B8" i="3"/>
  <c r="AK8" i="3" s="1"/>
  <c r="C8" i="3"/>
  <c r="D8" i="3"/>
  <c r="E8" i="3"/>
  <c r="G8" i="3"/>
  <c r="H8" i="3"/>
  <c r="I8" i="3"/>
  <c r="AU8" i="3" s="1"/>
  <c r="B9" i="3"/>
  <c r="AK9" i="3" s="1"/>
  <c r="C9" i="3"/>
  <c r="D9" i="3"/>
  <c r="E9" i="3"/>
  <c r="G9" i="3"/>
  <c r="H9" i="3"/>
  <c r="I9" i="3"/>
  <c r="AU9" i="3" s="1"/>
  <c r="B10" i="3"/>
  <c r="AK10" i="3" s="1"/>
  <c r="C10" i="3"/>
  <c r="D10" i="3"/>
  <c r="E10" i="3"/>
  <c r="G10" i="3"/>
  <c r="H10" i="3"/>
  <c r="I10" i="3"/>
  <c r="AU10" i="3" s="1"/>
  <c r="B11" i="3"/>
  <c r="AK11" i="3" s="1"/>
  <c r="C11" i="3"/>
  <c r="D11" i="3"/>
  <c r="E11" i="3"/>
  <c r="G11" i="3"/>
  <c r="H11" i="3"/>
  <c r="I11" i="3"/>
  <c r="AU11" i="3" s="1"/>
  <c r="B12" i="3"/>
  <c r="AK12" i="3" s="1"/>
  <c r="C12" i="3"/>
  <c r="D12" i="3"/>
  <c r="E12" i="3"/>
  <c r="G12" i="3"/>
  <c r="H12" i="3"/>
  <c r="I12" i="3"/>
  <c r="AU12" i="3" s="1"/>
  <c r="B13" i="3"/>
  <c r="AK13" i="3" s="1"/>
  <c r="C13" i="3"/>
  <c r="D13" i="3"/>
  <c r="E13" i="3"/>
  <c r="G13" i="3"/>
  <c r="H13" i="3"/>
  <c r="I13" i="3"/>
  <c r="AU13" i="3" s="1"/>
  <c r="B14" i="3"/>
  <c r="AK14" i="3" s="1"/>
  <c r="C14" i="3"/>
  <c r="D14" i="3"/>
  <c r="E14" i="3"/>
  <c r="G14" i="3"/>
  <c r="H14" i="3"/>
  <c r="I14" i="3"/>
  <c r="AU14" i="3" s="1"/>
  <c r="B15" i="3"/>
  <c r="AK15" i="3" s="1"/>
  <c r="C15" i="3"/>
  <c r="D15" i="3"/>
  <c r="E15" i="3"/>
  <c r="G15" i="3"/>
  <c r="H15" i="3"/>
  <c r="I15" i="3"/>
  <c r="AU15" i="3" s="1"/>
  <c r="B16" i="3"/>
  <c r="AK16" i="3" s="1"/>
  <c r="C16" i="3"/>
  <c r="D16" i="3"/>
  <c r="E16" i="3"/>
  <c r="G16" i="3"/>
  <c r="H16" i="3"/>
  <c r="I16" i="3"/>
  <c r="AU16" i="3" s="1"/>
  <c r="B17" i="3"/>
  <c r="AK17" i="3" s="1"/>
  <c r="C17" i="3"/>
  <c r="D17" i="3"/>
  <c r="E17" i="3"/>
  <c r="G17" i="3"/>
  <c r="H17" i="3"/>
  <c r="I17" i="3"/>
  <c r="AU17" i="3" s="1"/>
  <c r="B18" i="3"/>
  <c r="AK18" i="3" s="1"/>
  <c r="C18" i="3"/>
  <c r="D18" i="3"/>
  <c r="E18" i="3"/>
  <c r="G18" i="3"/>
  <c r="H18" i="3"/>
  <c r="I18" i="3"/>
  <c r="AU18" i="3" s="1"/>
  <c r="B19" i="3"/>
  <c r="AK19" i="3" s="1"/>
  <c r="C19" i="3"/>
  <c r="D19" i="3"/>
  <c r="E19" i="3"/>
  <c r="G19" i="3"/>
  <c r="H19" i="3"/>
  <c r="I19" i="3"/>
  <c r="AU19" i="3" s="1"/>
  <c r="B20" i="3"/>
  <c r="AK20" i="3" s="1"/>
  <c r="C20" i="3"/>
  <c r="D20" i="3"/>
  <c r="E20" i="3"/>
  <c r="G20" i="3"/>
  <c r="H20" i="3"/>
  <c r="I20" i="3"/>
  <c r="AU20" i="3" s="1"/>
  <c r="B21" i="3"/>
  <c r="AK21" i="3" s="1"/>
  <c r="C21" i="3"/>
  <c r="D21" i="3"/>
  <c r="E21" i="3"/>
  <c r="G21" i="3"/>
  <c r="H21" i="3"/>
  <c r="I21" i="3"/>
  <c r="AU21" i="3" s="1"/>
  <c r="B22" i="3"/>
  <c r="AK22" i="3" s="1"/>
  <c r="C22" i="3"/>
  <c r="D22" i="3"/>
  <c r="E22" i="3"/>
  <c r="G22" i="3"/>
  <c r="H22" i="3"/>
  <c r="I22" i="3"/>
  <c r="AU22" i="3" s="1"/>
  <c r="B23" i="3"/>
  <c r="AK23" i="3" s="1"/>
  <c r="C23" i="3"/>
  <c r="D23" i="3"/>
  <c r="E23" i="3"/>
  <c r="G23" i="3"/>
  <c r="H23" i="3"/>
  <c r="I23" i="3"/>
  <c r="AU23" i="3" s="1"/>
  <c r="B24" i="3"/>
  <c r="AK24" i="3" s="1"/>
  <c r="C24" i="3"/>
  <c r="D24" i="3"/>
  <c r="E24" i="3"/>
  <c r="G24" i="3"/>
  <c r="H24" i="3"/>
  <c r="I24" i="3"/>
  <c r="AU24" i="3" s="1"/>
  <c r="B25" i="3"/>
  <c r="AK25" i="3" s="1"/>
  <c r="C25" i="3"/>
  <c r="D25" i="3"/>
  <c r="E25" i="3"/>
  <c r="G25" i="3"/>
  <c r="H25" i="3"/>
  <c r="I25" i="3"/>
  <c r="AU25" i="3" s="1"/>
  <c r="B26" i="3"/>
  <c r="AK26" i="3" s="1"/>
  <c r="C26" i="3"/>
  <c r="D26" i="3"/>
  <c r="E26" i="3"/>
  <c r="G26" i="3"/>
  <c r="H26" i="3"/>
  <c r="I26" i="3"/>
  <c r="AU26" i="3" s="1"/>
  <c r="B27" i="3"/>
  <c r="AK27" i="3" s="1"/>
  <c r="C27" i="3"/>
  <c r="D27" i="3"/>
  <c r="E27" i="3"/>
  <c r="G27" i="3"/>
  <c r="H27" i="3"/>
  <c r="I27" i="3"/>
  <c r="AU27" i="3" s="1"/>
  <c r="B28" i="3"/>
  <c r="AK28" i="3" s="1"/>
  <c r="C28" i="3"/>
  <c r="D28" i="3"/>
  <c r="E28" i="3"/>
  <c r="G28" i="3"/>
  <c r="H28" i="3"/>
  <c r="I28" i="3"/>
  <c r="AU28" i="3" s="1"/>
  <c r="B29" i="3"/>
  <c r="AK29" i="3" s="1"/>
  <c r="C29" i="3"/>
  <c r="D29" i="3"/>
  <c r="E29" i="3"/>
  <c r="G29" i="3"/>
  <c r="H29" i="3"/>
  <c r="I29" i="3"/>
  <c r="AU29" i="3" s="1"/>
  <c r="B30" i="3"/>
  <c r="AK30" i="3" s="1"/>
  <c r="C30" i="3"/>
  <c r="D30" i="3"/>
  <c r="E30" i="3"/>
  <c r="G30" i="3"/>
  <c r="H30" i="3"/>
  <c r="I30" i="3"/>
  <c r="AU30" i="3" s="1"/>
  <c r="B31" i="3"/>
  <c r="AK31" i="3" s="1"/>
  <c r="C31" i="3"/>
  <c r="D31" i="3"/>
  <c r="E31" i="3"/>
  <c r="G31" i="3"/>
  <c r="H31" i="3"/>
  <c r="I31" i="3"/>
  <c r="AU31" i="3" s="1"/>
  <c r="B32" i="3"/>
  <c r="AK32" i="3" s="1"/>
  <c r="C32" i="3"/>
  <c r="D32" i="3"/>
  <c r="E32" i="3"/>
  <c r="G32" i="3"/>
  <c r="H32" i="3"/>
  <c r="I32" i="3"/>
  <c r="AU32" i="3" s="1"/>
  <c r="B33" i="3"/>
  <c r="AK33" i="3" s="1"/>
  <c r="C33" i="3"/>
  <c r="D33" i="3"/>
  <c r="E33" i="3"/>
  <c r="G33" i="3"/>
  <c r="H33" i="3"/>
  <c r="I33" i="3"/>
  <c r="AU33" i="3" s="1"/>
  <c r="B34" i="3"/>
  <c r="AK34" i="3" s="1"/>
  <c r="C34" i="3"/>
  <c r="D34" i="3"/>
  <c r="E34" i="3"/>
  <c r="G34" i="3"/>
  <c r="H34" i="3"/>
  <c r="I34" i="3"/>
  <c r="AU34" i="3" s="1"/>
  <c r="B35" i="3"/>
  <c r="AK35" i="3" s="1"/>
  <c r="C35" i="3"/>
  <c r="D35" i="3"/>
  <c r="E35" i="3"/>
  <c r="G35" i="3"/>
  <c r="H35" i="3"/>
  <c r="I35" i="3"/>
  <c r="AU35" i="3" s="1"/>
  <c r="B36" i="3"/>
  <c r="AK36" i="3" s="1"/>
  <c r="C36" i="3"/>
  <c r="D36" i="3"/>
  <c r="E36" i="3"/>
  <c r="G36" i="3"/>
  <c r="H36" i="3"/>
  <c r="I36" i="3"/>
  <c r="AU36" i="3" s="1"/>
  <c r="B37" i="3"/>
  <c r="AK37" i="3" s="1"/>
  <c r="C37" i="3"/>
  <c r="D37" i="3"/>
  <c r="E37" i="3"/>
  <c r="G37" i="3"/>
  <c r="H37" i="3"/>
  <c r="I37" i="3"/>
  <c r="AU37" i="3" s="1"/>
  <c r="B38" i="3"/>
  <c r="AK38" i="3" s="1"/>
  <c r="C38" i="3"/>
  <c r="D38" i="3"/>
  <c r="E38" i="3"/>
  <c r="G38" i="3"/>
  <c r="H38" i="3"/>
  <c r="I38" i="3"/>
  <c r="AU38" i="3" s="1"/>
  <c r="B39" i="3"/>
  <c r="AK39" i="3" s="1"/>
  <c r="C39" i="3"/>
  <c r="D39" i="3"/>
  <c r="E39" i="3"/>
  <c r="G39" i="3"/>
  <c r="H39" i="3"/>
  <c r="I39" i="3"/>
  <c r="AU39" i="3" s="1"/>
  <c r="B40" i="3"/>
  <c r="AK40" i="3" s="1"/>
  <c r="C40" i="3"/>
  <c r="D40" i="3"/>
  <c r="E40" i="3"/>
  <c r="G40" i="3"/>
  <c r="H40" i="3"/>
  <c r="I40" i="3"/>
  <c r="AU40" i="3" s="1"/>
  <c r="B41" i="3"/>
  <c r="AK41" i="3" s="1"/>
  <c r="C41" i="3"/>
  <c r="D41" i="3"/>
  <c r="E41" i="3"/>
  <c r="G41" i="3"/>
  <c r="H41" i="3"/>
  <c r="I41" i="3"/>
  <c r="AU41" i="3" s="1"/>
  <c r="B42" i="3"/>
  <c r="AK42" i="3" s="1"/>
  <c r="C42" i="3"/>
  <c r="D42" i="3"/>
  <c r="E42" i="3"/>
  <c r="G42" i="3"/>
  <c r="H42" i="3"/>
  <c r="I42" i="3"/>
  <c r="AU42" i="3" s="1"/>
  <c r="B43" i="3"/>
  <c r="AK43" i="3" s="1"/>
  <c r="C43" i="3"/>
  <c r="D43" i="3"/>
  <c r="E43" i="3"/>
  <c r="G43" i="3"/>
  <c r="H43" i="3"/>
  <c r="I43" i="3"/>
  <c r="AU43" i="3" s="1"/>
  <c r="B44" i="3"/>
  <c r="AK44" i="3" s="1"/>
  <c r="C44" i="3"/>
  <c r="D44" i="3"/>
  <c r="E44" i="3"/>
  <c r="G44" i="3"/>
  <c r="H44" i="3"/>
  <c r="I44" i="3"/>
  <c r="AU44" i="3" s="1"/>
  <c r="B45" i="3"/>
  <c r="AK45" i="3" s="1"/>
  <c r="C45" i="3"/>
  <c r="D45" i="3"/>
  <c r="E45" i="3"/>
  <c r="G45" i="3"/>
  <c r="H45" i="3"/>
  <c r="I45" i="3"/>
  <c r="AU45" i="3" s="1"/>
  <c r="B46" i="3"/>
  <c r="AK46" i="3" s="1"/>
  <c r="C46" i="3"/>
  <c r="D46" i="3"/>
  <c r="E46" i="3"/>
  <c r="G46" i="3"/>
  <c r="H46" i="3"/>
  <c r="I46" i="3"/>
  <c r="AU46" i="3" s="1"/>
  <c r="B47" i="3"/>
  <c r="AK47" i="3" s="1"/>
  <c r="C47" i="3"/>
  <c r="D47" i="3"/>
  <c r="E47" i="3"/>
  <c r="G47" i="3"/>
  <c r="H47" i="3"/>
  <c r="I47" i="3"/>
  <c r="AU47" i="3" s="1"/>
  <c r="B48" i="3"/>
  <c r="AK48" i="3" s="1"/>
  <c r="C48" i="3"/>
  <c r="D48" i="3"/>
  <c r="E48" i="3"/>
  <c r="G48" i="3"/>
  <c r="H48" i="3"/>
  <c r="I48" i="3"/>
  <c r="AU48" i="3" s="1"/>
  <c r="B49" i="3"/>
  <c r="AK49" i="3" s="1"/>
  <c r="C49" i="3"/>
  <c r="D49" i="3"/>
  <c r="E49" i="3"/>
  <c r="G49" i="3"/>
  <c r="H49" i="3"/>
  <c r="I49" i="3"/>
  <c r="AU49" i="3" s="1"/>
  <c r="B50" i="3"/>
  <c r="AK50" i="3" s="1"/>
  <c r="C50" i="3"/>
  <c r="D50" i="3"/>
  <c r="E50" i="3"/>
  <c r="G50" i="3"/>
  <c r="H50" i="3"/>
  <c r="I50" i="3"/>
  <c r="AU50" i="3" s="1"/>
  <c r="C2" i="3"/>
  <c r="D2" i="3"/>
  <c r="E2" i="3"/>
  <c r="G2" i="3"/>
  <c r="H2" i="3"/>
  <c r="I2" i="3"/>
  <c r="AD35" i="3"/>
  <c r="AE35" i="3"/>
  <c r="AD36" i="3"/>
  <c r="AE36" i="3"/>
  <c r="AD37" i="3"/>
  <c r="AE37" i="3"/>
  <c r="AD38" i="3"/>
  <c r="AE38" i="3"/>
  <c r="AD39" i="3"/>
  <c r="AE39" i="3"/>
  <c r="AD40" i="3"/>
  <c r="AE40" i="3"/>
  <c r="AD41" i="3"/>
  <c r="AE41" i="3"/>
  <c r="AD42" i="3"/>
  <c r="AE42" i="3"/>
  <c r="AD43" i="3"/>
  <c r="AE43" i="3"/>
  <c r="AD44" i="3"/>
  <c r="AE44" i="3"/>
  <c r="AD45" i="3"/>
  <c r="AE45" i="3"/>
  <c r="AD46" i="3"/>
  <c r="AE46" i="3"/>
  <c r="AD47" i="3"/>
  <c r="AE47" i="3"/>
  <c r="AD48" i="3"/>
  <c r="AE48" i="3"/>
  <c r="AD49" i="3"/>
  <c r="AE49" i="3"/>
  <c r="AD50" i="3"/>
  <c r="AE50" i="3"/>
  <c r="Y3" i="3"/>
  <c r="M5" i="15"/>
  <c r="Y4" i="3"/>
  <c r="Y5" i="3"/>
  <c r="Y6" i="3"/>
  <c r="Y7" i="3"/>
  <c r="Y8" i="3"/>
  <c r="Y9" i="3"/>
  <c r="Y10" i="3"/>
  <c r="Y11" i="3"/>
  <c r="M13" i="15"/>
  <c r="Y12" i="3"/>
  <c r="Y13" i="3"/>
  <c r="Y14" i="3"/>
  <c r="M16" i="15"/>
  <c r="Y15" i="3"/>
  <c r="Y16" i="3"/>
  <c r="Y17" i="3"/>
  <c r="Y18" i="3"/>
  <c r="Y19" i="3"/>
  <c r="M21" i="15"/>
  <c r="Y20" i="3"/>
  <c r="Y21" i="3"/>
  <c r="Y22" i="3"/>
  <c r="M24" i="15"/>
  <c r="Y23" i="3"/>
  <c r="Y24" i="3"/>
  <c r="Y25" i="3"/>
  <c r="Y26" i="3"/>
  <c r="Y27" i="3"/>
  <c r="M29" i="15"/>
  <c r="Y28" i="3"/>
  <c r="Y29" i="3"/>
  <c r="Y30" i="3"/>
  <c r="M32" i="15"/>
  <c r="Y31" i="3"/>
  <c r="Y32" i="3"/>
  <c r="Y33" i="3"/>
  <c r="Y34" i="3"/>
  <c r="Y35" i="3"/>
  <c r="Y36" i="3"/>
  <c r="Y37" i="3"/>
  <c r="Y38" i="3"/>
  <c r="Y39" i="3"/>
  <c r="Y40" i="3"/>
  <c r="Y41" i="3"/>
  <c r="Y42" i="3"/>
  <c r="Y43" i="3"/>
  <c r="Y44" i="3"/>
  <c r="Y45" i="3"/>
  <c r="Y46" i="3"/>
  <c r="Y47" i="3"/>
  <c r="Y48" i="3"/>
  <c r="Y49" i="3"/>
  <c r="Y50" i="3"/>
  <c r="AE33" i="3" l="1"/>
  <c r="M34" i="15"/>
  <c r="AE25" i="3"/>
  <c r="M26" i="15"/>
  <c r="AF25" i="3" s="1"/>
  <c r="AE17" i="3"/>
  <c r="M18" i="15"/>
  <c r="AF17" i="3" s="1"/>
  <c r="AE9" i="3"/>
  <c r="M10" i="15"/>
  <c r="AF9" i="3" s="1"/>
  <c r="AD7" i="3"/>
  <c r="M8" i="15"/>
  <c r="AF7" i="3" s="1"/>
  <c r="AE30" i="3"/>
  <c r="M31" i="15"/>
  <c r="AE22" i="3"/>
  <c r="M23" i="15"/>
  <c r="AF22" i="3" s="1"/>
  <c r="AE14" i="3"/>
  <c r="M15" i="15"/>
  <c r="AF14" i="3" s="1"/>
  <c r="M28" i="15"/>
  <c r="AF27" i="3" s="1"/>
  <c r="M20" i="15"/>
  <c r="AF19" i="3" s="1"/>
  <c r="M12" i="15"/>
  <c r="AF11" i="3" s="1"/>
  <c r="M4" i="15"/>
  <c r="AF3" i="3" s="1"/>
  <c r="AE32" i="3"/>
  <c r="M33" i="15"/>
  <c r="AF32" i="3" s="1"/>
  <c r="AE24" i="3"/>
  <c r="M25" i="15"/>
  <c r="AF24" i="3" s="1"/>
  <c r="AE16" i="3"/>
  <c r="M17" i="15"/>
  <c r="AF16" i="3" s="1"/>
  <c r="AE8" i="3"/>
  <c r="M9" i="15"/>
  <c r="AF8" i="3" s="1"/>
  <c r="M7" i="15"/>
  <c r="AF6" i="3" s="1"/>
  <c r="M30" i="15"/>
  <c r="AF29" i="3" s="1"/>
  <c r="M22" i="15"/>
  <c r="AF21" i="3" s="1"/>
  <c r="M14" i="15"/>
  <c r="AF13" i="3" s="1"/>
  <c r="M6" i="15"/>
  <c r="AF5" i="3" s="1"/>
  <c r="AE34" i="3"/>
  <c r="M35" i="15"/>
  <c r="AE26" i="3"/>
  <c r="M27" i="15"/>
  <c r="AF26" i="3" s="1"/>
  <c r="AE18" i="3"/>
  <c r="M19" i="15"/>
  <c r="AF18" i="3" s="1"/>
  <c r="M11" i="15"/>
  <c r="AF10" i="3" s="1"/>
  <c r="AE19" i="3"/>
  <c r="AE10" i="3"/>
  <c r="AF34" i="3"/>
  <c r="AE21" i="3"/>
  <c r="AE29" i="3"/>
  <c r="AE3" i="3"/>
  <c r="AE27" i="3"/>
  <c r="AE13" i="3"/>
  <c r="AE11" i="3"/>
  <c r="AF15" i="3"/>
  <c r="AE31" i="3"/>
  <c r="AF28" i="3"/>
  <c r="AE23" i="3"/>
  <c r="AF20" i="3"/>
  <c r="AE15" i="3"/>
  <c r="AF12" i="3"/>
  <c r="AF4" i="3"/>
  <c r="AF31" i="3"/>
  <c r="AF23" i="3"/>
  <c r="AF33" i="3"/>
  <c r="AE28" i="3"/>
  <c r="AE20" i="3"/>
  <c r="AE12" i="3"/>
  <c r="AE4" i="3"/>
  <c r="AF30" i="3"/>
  <c r="D3" i="15"/>
  <c r="M3" i="15" s="1"/>
  <c r="N3" i="3"/>
  <c r="N4" i="3"/>
  <c r="N5" i="3"/>
  <c r="N6" i="3"/>
  <c r="N7" i="3"/>
  <c r="N8" i="3"/>
  <c r="N9" i="3"/>
  <c r="N10" i="3"/>
  <c r="N11" i="3"/>
  <c r="N12" i="3"/>
  <c r="N15" i="3"/>
  <c r="N16" i="3"/>
  <c r="N17" i="3"/>
  <c r="N18" i="3"/>
  <c r="N19" i="3"/>
  <c r="N20" i="3"/>
  <c r="N21" i="3"/>
  <c r="N22" i="3"/>
  <c r="N23" i="3"/>
  <c r="N24" i="3"/>
  <c r="N25" i="3"/>
  <c r="N26" i="3"/>
  <c r="N27" i="3"/>
  <c r="N28" i="3"/>
  <c r="N29" i="3"/>
  <c r="N30" i="3"/>
  <c r="N31" i="3"/>
  <c r="N32" i="3"/>
  <c r="N33" i="3"/>
  <c r="N34" i="3"/>
  <c r="N35" i="3"/>
  <c r="N36" i="3"/>
  <c r="N37" i="3"/>
  <c r="N38" i="3"/>
  <c r="N39" i="3"/>
  <c r="N40" i="3"/>
  <c r="N41" i="3"/>
  <c r="N42" i="3"/>
  <c r="N43" i="3"/>
  <c r="N44" i="3"/>
  <c r="N47" i="3"/>
  <c r="N48" i="3"/>
  <c r="N49" i="3"/>
  <c r="N50" i="3"/>
  <c r="J13" i="3"/>
  <c r="J16" i="3"/>
  <c r="J17" i="3"/>
  <c r="J18" i="3"/>
  <c r="J19" i="3"/>
  <c r="J20" i="3"/>
  <c r="J21" i="3"/>
  <c r="J22" i="3"/>
  <c r="J23" i="3"/>
  <c r="J24" i="3"/>
  <c r="J25" i="3"/>
  <c r="J26" i="3"/>
  <c r="J27" i="3"/>
  <c r="J28" i="3"/>
  <c r="J29" i="3"/>
  <c r="J30" i="3"/>
  <c r="J31" i="3"/>
  <c r="J32" i="3"/>
  <c r="J33" i="3"/>
  <c r="J35" i="3"/>
  <c r="J36" i="3"/>
  <c r="J37" i="3"/>
  <c r="J38" i="3"/>
  <c r="J39" i="3"/>
  <c r="J40" i="3"/>
  <c r="J41" i="3"/>
  <c r="J42" i="3"/>
  <c r="J43" i="3"/>
  <c r="J44" i="3"/>
  <c r="J45" i="3"/>
  <c r="J46" i="3"/>
  <c r="J47" i="3"/>
  <c r="J48" i="3"/>
  <c r="J49" i="3"/>
  <c r="J50" i="3"/>
  <c r="F3" i="3"/>
  <c r="F4" i="3"/>
  <c r="F5" i="3"/>
  <c r="F6" i="3"/>
  <c r="F7" i="3"/>
  <c r="F8" i="3"/>
  <c r="F9" i="3"/>
  <c r="F10" i="3"/>
  <c r="F11" i="3"/>
  <c r="F12" i="3"/>
  <c r="F13" i="3"/>
  <c r="F14" i="3"/>
  <c r="F19" i="3"/>
  <c r="F27" i="3"/>
  <c r="F35" i="3"/>
  <c r="F37" i="3"/>
  <c r="F40" i="3"/>
  <c r="F41" i="3"/>
  <c r="F42" i="3"/>
  <c r="F43" i="3"/>
  <c r="F44" i="3"/>
  <c r="F45" i="3"/>
  <c r="F46" i="3"/>
  <c r="F47" i="3"/>
  <c r="F48" i="3"/>
  <c r="F49" i="3"/>
  <c r="F50" i="3"/>
  <c r="R14" i="3" l="1"/>
  <c r="N14" i="3"/>
  <c r="R13" i="3"/>
  <c r="N13" i="3"/>
  <c r="R46" i="3"/>
  <c r="N46" i="3"/>
  <c r="R35" i="3"/>
  <c r="U11" i="14"/>
  <c r="U9" i="3" s="1"/>
  <c r="R45" i="3"/>
  <c r="N45" i="3"/>
  <c r="T5" i="3"/>
  <c r="AN5" i="3" s="1"/>
  <c r="R28" i="3"/>
  <c r="F28" i="3"/>
  <c r="R20" i="3"/>
  <c r="F20" i="3"/>
  <c r="R34" i="3"/>
  <c r="F34" i="3"/>
  <c r="F26" i="3"/>
  <c r="R18" i="3"/>
  <c r="F18" i="3"/>
  <c r="R48" i="3"/>
  <c r="R40" i="3"/>
  <c r="R7" i="3"/>
  <c r="R33" i="3"/>
  <c r="F33" i="3"/>
  <c r="R25" i="3"/>
  <c r="F25" i="3"/>
  <c r="F17" i="3"/>
  <c r="R47" i="3"/>
  <c r="R37" i="3"/>
  <c r="R6" i="3"/>
  <c r="R16" i="3"/>
  <c r="F16" i="3"/>
  <c r="W5" i="3"/>
  <c r="AL5" i="3" s="1"/>
  <c r="R39" i="3"/>
  <c r="F39" i="3"/>
  <c r="R23" i="3"/>
  <c r="F23" i="3"/>
  <c r="R4" i="3"/>
  <c r="R38" i="3"/>
  <c r="F38" i="3"/>
  <c r="R30" i="3"/>
  <c r="F30" i="3"/>
  <c r="R22" i="3"/>
  <c r="F22" i="3"/>
  <c r="R12" i="3"/>
  <c r="R44" i="3"/>
  <c r="R11" i="3"/>
  <c r="R24" i="3"/>
  <c r="F24" i="3"/>
  <c r="T35" i="3"/>
  <c r="AN35" i="3" s="1"/>
  <c r="R31" i="3"/>
  <c r="F31" i="3"/>
  <c r="F15" i="3"/>
  <c r="AF2" i="3"/>
  <c r="L3" i="15"/>
  <c r="AE2" i="3" s="1"/>
  <c r="R29" i="3"/>
  <c r="F29" i="3"/>
  <c r="R21" i="3"/>
  <c r="F21" i="3"/>
  <c r="R43" i="3"/>
  <c r="R10" i="3"/>
  <c r="R32" i="3"/>
  <c r="F32" i="3"/>
  <c r="R36" i="3"/>
  <c r="F36" i="3"/>
  <c r="R50" i="3"/>
  <c r="R42" i="3"/>
  <c r="R49" i="3"/>
  <c r="R41" i="3"/>
  <c r="R8" i="3"/>
  <c r="U7" i="14"/>
  <c r="U5" i="3" s="1"/>
  <c r="T13" i="3"/>
  <c r="AN13" i="3" s="1"/>
  <c r="T14" i="3"/>
  <c r="AN14" i="3" s="1"/>
  <c r="R19" i="3"/>
  <c r="R27" i="3"/>
  <c r="T34" i="3"/>
  <c r="AN34" i="3" s="1"/>
  <c r="T33" i="3"/>
  <c r="AN33" i="3" s="1"/>
  <c r="J34" i="3"/>
  <c r="J12" i="3" l="1"/>
  <c r="J11" i="3"/>
  <c r="J10" i="3"/>
  <c r="J4" i="3"/>
  <c r="J8" i="3"/>
  <c r="J7" i="3"/>
  <c r="J5" i="3"/>
  <c r="J9" i="3"/>
  <c r="J6" i="3"/>
  <c r="J14" i="3"/>
  <c r="U40" i="14"/>
  <c r="U38" i="3" s="1"/>
  <c r="W14" i="3"/>
  <c r="AL14" i="3" s="1"/>
  <c r="U37" i="14"/>
  <c r="U35" i="3" s="1"/>
  <c r="X35" i="3"/>
  <c r="U24" i="14"/>
  <c r="U22" i="3" s="1"/>
  <c r="X45" i="3"/>
  <c r="AM45" i="3" s="1"/>
  <c r="T18" i="3"/>
  <c r="AN18" i="3" s="1"/>
  <c r="U16" i="14"/>
  <c r="U14" i="3" s="1"/>
  <c r="T9" i="3"/>
  <c r="AN9" i="3" s="1"/>
  <c r="T23" i="3"/>
  <c r="AN23" i="3" s="1"/>
  <c r="U34" i="14"/>
  <c r="U32" i="3" s="1"/>
  <c r="W9" i="3"/>
  <c r="AL9" i="3" s="1"/>
  <c r="U47" i="14"/>
  <c r="U45" i="3" s="1"/>
  <c r="R5" i="3"/>
  <c r="T38" i="3"/>
  <c r="AN38" i="3" s="1"/>
  <c r="T22" i="3"/>
  <c r="AN22" i="3" s="1"/>
  <c r="U35" i="14"/>
  <c r="U33" i="3" s="1"/>
  <c r="U15" i="14"/>
  <c r="U13" i="3" s="1"/>
  <c r="R9" i="3"/>
  <c r="U32" i="14"/>
  <c r="U30" i="3" s="1"/>
  <c r="T30" i="3"/>
  <c r="AN30" i="3" s="1"/>
  <c r="U48" i="14"/>
  <c r="U46" i="3" s="1"/>
  <c r="U26" i="14"/>
  <c r="U24" i="3" s="1"/>
  <c r="T45" i="3"/>
  <c r="AN45" i="3" s="1"/>
  <c r="T46" i="3"/>
  <c r="AN46" i="3" s="1"/>
  <c r="T24" i="3"/>
  <c r="AN24" i="3" s="1"/>
  <c r="W13" i="3"/>
  <c r="AL13" i="3" s="1"/>
  <c r="X46" i="3"/>
  <c r="U20" i="14"/>
  <c r="U18" i="3" s="1"/>
  <c r="U28" i="14"/>
  <c r="U26" i="3" s="1"/>
  <c r="R26" i="3"/>
  <c r="T28" i="3"/>
  <c r="AN28" i="3" s="1"/>
  <c r="U25" i="14"/>
  <c r="U23" i="3" s="1"/>
  <c r="T32" i="3"/>
  <c r="AN32" i="3" s="1"/>
  <c r="U30" i="14"/>
  <c r="U28" i="3" s="1"/>
  <c r="U23" i="14"/>
  <c r="U21" i="3" s="1"/>
  <c r="U31" i="14"/>
  <c r="U29" i="3" s="1"/>
  <c r="U33" i="14"/>
  <c r="U31" i="3" s="1"/>
  <c r="T25" i="3"/>
  <c r="AN25" i="3" s="1"/>
  <c r="U38" i="14"/>
  <c r="U36" i="3" s="1"/>
  <c r="U14" i="14"/>
  <c r="U12" i="3" s="1"/>
  <c r="T36" i="3"/>
  <c r="AN36" i="3" s="1"/>
  <c r="U17" i="14"/>
  <c r="U15" i="3" s="1"/>
  <c r="R15" i="3"/>
  <c r="U5" i="14"/>
  <c r="U3" i="3" s="1"/>
  <c r="R3" i="3"/>
  <c r="U27" i="14"/>
  <c r="U25" i="3" s="1"/>
  <c r="T29" i="3"/>
  <c r="AN29" i="3" s="1"/>
  <c r="T31" i="3"/>
  <c r="AN31" i="3" s="1"/>
  <c r="U18" i="14"/>
  <c r="U16" i="3" s="1"/>
  <c r="T12" i="3"/>
  <c r="AN12" i="3" s="1"/>
  <c r="U6" i="14"/>
  <c r="U4" i="3" s="1"/>
  <c r="U19" i="14"/>
  <c r="U17" i="3" s="1"/>
  <c r="R17" i="3"/>
  <c r="W21" i="3"/>
  <c r="AL21" i="3" s="1"/>
  <c r="X39" i="3"/>
  <c r="AM39" i="3" s="1"/>
  <c r="W20" i="3"/>
  <c r="AL20" i="3" s="1"/>
  <c r="T27" i="3"/>
  <c r="AN27" i="3" s="1"/>
  <c r="W27" i="3"/>
  <c r="AL27" i="3" s="1"/>
  <c r="X43" i="3"/>
  <c r="AM43" i="3" s="1"/>
  <c r="T43" i="3"/>
  <c r="AN43" i="3" s="1"/>
  <c r="U45" i="14"/>
  <c r="U43" i="3" s="1"/>
  <c r="W23" i="3"/>
  <c r="AL23" i="3" s="1"/>
  <c r="T37" i="3"/>
  <c r="AN37" i="3" s="1"/>
  <c r="X37" i="3"/>
  <c r="AM37" i="3" s="1"/>
  <c r="W7" i="3"/>
  <c r="AL7" i="3" s="1"/>
  <c r="T7" i="3"/>
  <c r="AN7" i="3" s="1"/>
  <c r="U9" i="14"/>
  <c r="U7" i="3" s="1"/>
  <c r="W34" i="3"/>
  <c r="AL34" i="3" s="1"/>
  <c r="U39" i="14"/>
  <c r="U37" i="3" s="1"/>
  <c r="X42" i="3"/>
  <c r="AM42" i="3" s="1"/>
  <c r="T42" i="3"/>
  <c r="AN42" i="3" s="1"/>
  <c r="U44" i="14"/>
  <c r="U42" i="3" s="1"/>
  <c r="W24" i="3"/>
  <c r="AL24" i="3" s="1"/>
  <c r="W30" i="3"/>
  <c r="AL30" i="3" s="1"/>
  <c r="X47" i="3"/>
  <c r="T47" i="3"/>
  <c r="AN47" i="3" s="1"/>
  <c r="U49" i="14"/>
  <c r="U47" i="3" s="1"/>
  <c r="X40" i="3"/>
  <c r="AM40" i="3" s="1"/>
  <c r="T40" i="3"/>
  <c r="AN40" i="3" s="1"/>
  <c r="U42" i="14"/>
  <c r="U40" i="3" s="1"/>
  <c r="X50" i="3"/>
  <c r="AM50" i="3" s="1"/>
  <c r="T50" i="3"/>
  <c r="AN50" i="3" s="1"/>
  <c r="U52" i="14"/>
  <c r="U50" i="3" s="1"/>
  <c r="W3" i="3"/>
  <c r="AL3" i="3" s="1"/>
  <c r="T26" i="3"/>
  <c r="AN26" i="3" s="1"/>
  <c r="U41" i="14"/>
  <c r="U39" i="3" s="1"/>
  <c r="W8" i="3"/>
  <c r="AL8" i="3" s="1"/>
  <c r="T8" i="3"/>
  <c r="AN8" i="3" s="1"/>
  <c r="U10" i="14"/>
  <c r="U8" i="3" s="1"/>
  <c r="X36" i="3"/>
  <c r="W29" i="3"/>
  <c r="AL29" i="3" s="1"/>
  <c r="W31" i="3"/>
  <c r="AL31" i="3" s="1"/>
  <c r="X44" i="3"/>
  <c r="T44" i="3"/>
  <c r="AN44" i="3" s="1"/>
  <c r="U46" i="14"/>
  <c r="U44" i="3" s="1"/>
  <c r="T4" i="3"/>
  <c r="AN4" i="3" s="1"/>
  <c r="W4" i="3"/>
  <c r="AL4" i="3" s="1"/>
  <c r="W18" i="3"/>
  <c r="AL18" i="3" s="1"/>
  <c r="W28" i="3"/>
  <c r="AL28" i="3" s="1"/>
  <c r="T19" i="3"/>
  <c r="AN19" i="3" s="1"/>
  <c r="W19" i="3"/>
  <c r="AL19" i="3" s="1"/>
  <c r="T15" i="3"/>
  <c r="AN15" i="3" s="1"/>
  <c r="W15" i="3"/>
  <c r="AL15" i="3" s="1"/>
  <c r="X48" i="3"/>
  <c r="T48" i="3"/>
  <c r="AN48" i="3" s="1"/>
  <c r="U50" i="14"/>
  <c r="U48" i="3" s="1"/>
  <c r="T21" i="3"/>
  <c r="AN21" i="3" s="1"/>
  <c r="W11" i="3"/>
  <c r="AL11" i="3" s="1"/>
  <c r="T11" i="3"/>
  <c r="AN11" i="3" s="1"/>
  <c r="U13" i="14"/>
  <c r="U11" i="3" s="1"/>
  <c r="X38" i="3"/>
  <c r="W17" i="3"/>
  <c r="AL17" i="3" s="1"/>
  <c r="T17" i="3"/>
  <c r="AN17" i="3" s="1"/>
  <c r="T39" i="3"/>
  <c r="AN39" i="3" s="1"/>
  <c r="X41" i="3"/>
  <c r="AM41" i="3" s="1"/>
  <c r="U43" i="14"/>
  <c r="U41" i="3" s="1"/>
  <c r="T41" i="3"/>
  <c r="AN41" i="3" s="1"/>
  <c r="W12" i="3"/>
  <c r="AL12" i="3" s="1"/>
  <c r="W25" i="3"/>
  <c r="AL25" i="3" s="1"/>
  <c r="U22" i="14"/>
  <c r="U20" i="3" s="1"/>
  <c r="X49" i="3"/>
  <c r="AM49" i="3" s="1"/>
  <c r="U51" i="14"/>
  <c r="U49" i="3" s="1"/>
  <c r="T49" i="3"/>
  <c r="AN49" i="3" s="1"/>
  <c r="W32" i="3"/>
  <c r="AL32" i="3" s="1"/>
  <c r="W16" i="3"/>
  <c r="AL16" i="3" s="1"/>
  <c r="W26" i="3"/>
  <c r="AL26" i="3" s="1"/>
  <c r="T20" i="3"/>
  <c r="AN20" i="3" s="1"/>
  <c r="T16" i="3"/>
  <c r="AN16" i="3" s="1"/>
  <c r="U36" i="14"/>
  <c r="U34" i="3" s="1"/>
  <c r="W10" i="3"/>
  <c r="AL10" i="3" s="1"/>
  <c r="T10" i="3"/>
  <c r="AN10" i="3" s="1"/>
  <c r="U12" i="14"/>
  <c r="U10" i="3" s="1"/>
  <c r="W22" i="3"/>
  <c r="AL22" i="3" s="1"/>
  <c r="W6" i="3"/>
  <c r="AL6" i="3" s="1"/>
  <c r="T6" i="3"/>
  <c r="AN6" i="3" s="1"/>
  <c r="U8" i="14"/>
  <c r="U6" i="3" s="1"/>
  <c r="W33" i="3"/>
  <c r="AL33" i="3" s="1"/>
  <c r="U29" i="14"/>
  <c r="U27" i="3" s="1"/>
  <c r="U21" i="14"/>
  <c r="U19" i="3" s="1"/>
  <c r="N2" i="3"/>
  <c r="J53" i="14"/>
  <c r="W4" i="14"/>
  <c r="J4" i="14" l="1"/>
  <c r="T4" i="14" s="1"/>
  <c r="AM47" i="3"/>
  <c r="AO47" i="3" s="1"/>
  <c r="AS47" i="3" s="1"/>
  <c r="AM48" i="3"/>
  <c r="AO48" i="3" s="1"/>
  <c r="AS48" i="3" s="1"/>
  <c r="AM36" i="3"/>
  <c r="AO36" i="3" s="1"/>
  <c r="AS36" i="3" s="1"/>
  <c r="AM35" i="3"/>
  <c r="AO35" i="3" s="1"/>
  <c r="AS35" i="3" s="1"/>
  <c r="AM38" i="3"/>
  <c r="AO38" i="3" s="1"/>
  <c r="AS38" i="3" s="1"/>
  <c r="AM46" i="3"/>
  <c r="AO46" i="3" s="1"/>
  <c r="AS46" i="3" s="1"/>
  <c r="AM44" i="3"/>
  <c r="AO44" i="3" s="1"/>
  <c r="AS44" i="3" s="1"/>
  <c r="AD9" i="3"/>
  <c r="AD13" i="3"/>
  <c r="AD14" i="3"/>
  <c r="AO40" i="3"/>
  <c r="AS40" i="3" s="1"/>
  <c r="AO42" i="3"/>
  <c r="AS42" i="3" s="1"/>
  <c r="AO45" i="3"/>
  <c r="AS45" i="3" s="1"/>
  <c r="AE6" i="3"/>
  <c r="AO50" i="3"/>
  <c r="AS50" i="3" s="1"/>
  <c r="AO39" i="3"/>
  <c r="AS39" i="3" s="1"/>
  <c r="AO49" i="3"/>
  <c r="AS49" i="3" s="1"/>
  <c r="AO41" i="3"/>
  <c r="AS41" i="3" s="1"/>
  <c r="AO43" i="3"/>
  <c r="AS43" i="3" s="1"/>
  <c r="AO37" i="3"/>
  <c r="AS37" i="3" s="1"/>
  <c r="X5" i="3"/>
  <c r="AD5" i="3"/>
  <c r="F2" i="3"/>
  <c r="J15" i="3"/>
  <c r="X9" i="3"/>
  <c r="X13" i="3"/>
  <c r="X14" i="3"/>
  <c r="AE5" i="3"/>
  <c r="AD3" i="3"/>
  <c r="X3" i="3"/>
  <c r="AD34" i="3"/>
  <c r="X34" i="3"/>
  <c r="AD26" i="3"/>
  <c r="X26" i="3"/>
  <c r="AD15" i="3"/>
  <c r="X15" i="3"/>
  <c r="AD20" i="3"/>
  <c r="X20" i="3"/>
  <c r="AD33" i="3"/>
  <c r="X33" i="3"/>
  <c r="AD18" i="3"/>
  <c r="X18" i="3"/>
  <c r="AD31" i="3"/>
  <c r="X31" i="3"/>
  <c r="AE7" i="3"/>
  <c r="X7" i="3"/>
  <c r="AD8" i="3"/>
  <c r="X8" i="3"/>
  <c r="AD30" i="3"/>
  <c r="X30" i="3"/>
  <c r="AD23" i="3"/>
  <c r="X23" i="3"/>
  <c r="AD24" i="3"/>
  <c r="X24" i="3"/>
  <c r="AD16" i="3"/>
  <c r="X16" i="3"/>
  <c r="AD25" i="3"/>
  <c r="X25" i="3"/>
  <c r="AD11" i="3"/>
  <c r="X11" i="3"/>
  <c r="AD10" i="3"/>
  <c r="X10" i="3"/>
  <c r="AD6" i="3"/>
  <c r="X6" i="3"/>
  <c r="AD32" i="3"/>
  <c r="X32" i="3"/>
  <c r="AD17" i="3"/>
  <c r="X17" i="3"/>
  <c r="AD19" i="3"/>
  <c r="X19" i="3"/>
  <c r="AD4" i="3"/>
  <c r="X4" i="3"/>
  <c r="AD29" i="3"/>
  <c r="X29" i="3"/>
  <c r="AD21" i="3"/>
  <c r="X21" i="3"/>
  <c r="AD22" i="3"/>
  <c r="X22" i="3"/>
  <c r="AD28" i="3"/>
  <c r="X28" i="3"/>
  <c r="AD12" i="3"/>
  <c r="X12" i="3"/>
  <c r="AD27" i="3"/>
  <c r="X27" i="3"/>
  <c r="R4" i="14"/>
  <c r="J2" i="3" l="1"/>
  <c r="T2" i="3"/>
  <c r="AT46" i="3"/>
  <c r="AV46" i="3"/>
  <c r="AV35" i="3"/>
  <c r="AT35" i="3"/>
  <c r="AV36" i="3"/>
  <c r="AT36" i="3"/>
  <c r="AV44" i="3"/>
  <c r="AT44" i="3"/>
  <c r="AT48" i="3"/>
  <c r="AV48" i="3"/>
  <c r="AV47" i="3"/>
  <c r="AT47" i="3"/>
  <c r="AM34" i="3"/>
  <c r="AO34" i="3" s="1"/>
  <c r="AS34" i="3" s="1"/>
  <c r="AV39" i="3"/>
  <c r="AT39" i="3"/>
  <c r="AM33" i="3"/>
  <c r="AO33" i="3" s="1"/>
  <c r="AS33" i="3" s="1"/>
  <c r="AT49" i="3"/>
  <c r="AV49" i="3"/>
  <c r="AM22" i="3"/>
  <c r="AO22" i="3" s="1"/>
  <c r="AS22" i="3" s="1"/>
  <c r="AM19" i="3"/>
  <c r="AO19" i="3" s="1"/>
  <c r="AS19" i="3" s="1"/>
  <c r="AM10" i="3"/>
  <c r="AO10" i="3" s="1"/>
  <c r="AS10" i="3" s="1"/>
  <c r="AM24" i="3"/>
  <c r="AO24" i="3" s="1"/>
  <c r="AS24" i="3" s="1"/>
  <c r="AM7" i="3"/>
  <c r="AO7" i="3" s="1"/>
  <c r="AS7" i="3" s="1"/>
  <c r="AM20" i="3"/>
  <c r="AO20" i="3" s="1"/>
  <c r="AS20" i="3" s="1"/>
  <c r="AM3" i="3"/>
  <c r="AO3" i="3" s="1"/>
  <c r="AS3" i="3" s="1"/>
  <c r="AT50" i="3"/>
  <c r="AV50" i="3"/>
  <c r="AM4" i="3"/>
  <c r="AO4" i="3" s="1"/>
  <c r="AS4" i="3" s="1"/>
  <c r="AM8" i="3"/>
  <c r="AO8" i="3" s="1"/>
  <c r="AS8" i="3" s="1"/>
  <c r="AM28" i="3"/>
  <c r="AO28" i="3" s="1"/>
  <c r="AS28" i="3" s="1"/>
  <c r="AM16" i="3"/>
  <c r="AO16" i="3" s="1"/>
  <c r="AS16" i="3" s="1"/>
  <c r="AM27" i="3"/>
  <c r="AO27" i="3" s="1"/>
  <c r="AS27" i="3" s="1"/>
  <c r="AM21" i="3"/>
  <c r="AO21" i="3" s="1"/>
  <c r="AS21" i="3" s="1"/>
  <c r="AM17" i="3"/>
  <c r="AO17" i="3" s="1"/>
  <c r="AS17" i="3" s="1"/>
  <c r="AM11" i="3"/>
  <c r="AO11" i="3" s="1"/>
  <c r="AS11" i="3" s="1"/>
  <c r="AM23" i="3"/>
  <c r="AO23" i="3" s="1"/>
  <c r="AS23" i="3" s="1"/>
  <c r="AM31" i="3"/>
  <c r="AO31" i="3" s="1"/>
  <c r="AS31" i="3" s="1"/>
  <c r="AM15" i="3"/>
  <c r="AO15" i="3" s="1"/>
  <c r="AS15" i="3" s="1"/>
  <c r="AM5" i="3"/>
  <c r="AO5" i="3" s="1"/>
  <c r="AS5" i="3" s="1"/>
  <c r="AT45" i="3"/>
  <c r="AV45" i="3"/>
  <c r="AM14" i="3"/>
  <c r="AO14" i="3" s="1"/>
  <c r="AS14" i="3" s="1"/>
  <c r="AT37" i="3"/>
  <c r="AV37" i="3"/>
  <c r="AT42" i="3"/>
  <c r="AV42" i="3"/>
  <c r="AM6" i="3"/>
  <c r="AO6" i="3" s="1"/>
  <c r="AS6" i="3" s="1"/>
  <c r="AM12" i="3"/>
  <c r="AO12" i="3" s="1"/>
  <c r="AS12" i="3" s="1"/>
  <c r="AM29" i="3"/>
  <c r="AO29" i="3" s="1"/>
  <c r="AS29" i="3" s="1"/>
  <c r="AM32" i="3"/>
  <c r="AO32" i="3" s="1"/>
  <c r="AS32" i="3" s="1"/>
  <c r="AM25" i="3"/>
  <c r="AO25" i="3" s="1"/>
  <c r="AS25" i="3" s="1"/>
  <c r="AM30" i="3"/>
  <c r="AO30" i="3" s="1"/>
  <c r="AS30" i="3" s="1"/>
  <c r="AM18" i="3"/>
  <c r="AO18" i="3" s="1"/>
  <c r="AS18" i="3" s="1"/>
  <c r="AM26" i="3"/>
  <c r="AO26" i="3" s="1"/>
  <c r="AS26" i="3" s="1"/>
  <c r="AM13" i="3"/>
  <c r="AO13" i="3" s="1"/>
  <c r="AS13" i="3" s="1"/>
  <c r="AT43" i="3"/>
  <c r="AV43" i="3"/>
  <c r="AT40" i="3"/>
  <c r="AV40" i="3"/>
  <c r="AM9" i="3"/>
  <c r="AO9" i="3" s="1"/>
  <c r="AS9" i="3" s="1"/>
  <c r="AT41" i="3"/>
  <c r="AV41" i="3"/>
  <c r="AT38" i="3"/>
  <c r="AV38" i="3"/>
  <c r="B3" i="15"/>
  <c r="W2" i="3" s="1" a="1"/>
  <c r="W2" i="3" s="1"/>
  <c r="AL2" i="3" s="1"/>
  <c r="R2" i="3"/>
  <c r="C3" i="15"/>
  <c r="U4" i="14"/>
  <c r="U2" i="3" s="1"/>
  <c r="AV4" i="3" l="1"/>
  <c r="AT4" i="3"/>
  <c r="AV11" i="3"/>
  <c r="AT11" i="3"/>
  <c r="AT13" i="3"/>
  <c r="AV13" i="3"/>
  <c r="AT26" i="3"/>
  <c r="AV26" i="3"/>
  <c r="AT12" i="3"/>
  <c r="AV12" i="3"/>
  <c r="AT8" i="3"/>
  <c r="AV8" i="3"/>
  <c r="AT21" i="3"/>
  <c r="AV21" i="3"/>
  <c r="AV19" i="3"/>
  <c r="AT19" i="3"/>
  <c r="AV34" i="3"/>
  <c r="AT34" i="3"/>
  <c r="AT24" i="3"/>
  <c r="AV24" i="3"/>
  <c r="AT9" i="3"/>
  <c r="AV9" i="3"/>
  <c r="AV27" i="3"/>
  <c r="AT27" i="3"/>
  <c r="AT22" i="3"/>
  <c r="AV22" i="3"/>
  <c r="AT14" i="3"/>
  <c r="AV14" i="3"/>
  <c r="AT5" i="3"/>
  <c r="AV5" i="3"/>
  <c r="AT30" i="3"/>
  <c r="AV30" i="3"/>
  <c r="AT16" i="3"/>
  <c r="AV16" i="3"/>
  <c r="AV6" i="3"/>
  <c r="AT6" i="3"/>
  <c r="AT25" i="3"/>
  <c r="AV25" i="3"/>
  <c r="AV31" i="3"/>
  <c r="AT31" i="3"/>
  <c r="AV20" i="3"/>
  <c r="AT20" i="3"/>
  <c r="AT32" i="3"/>
  <c r="AV32" i="3"/>
  <c r="AV23" i="3"/>
  <c r="AT23" i="3"/>
  <c r="AV7" i="3"/>
  <c r="AT7" i="3"/>
  <c r="AV15" i="3"/>
  <c r="AT15" i="3"/>
  <c r="AT17" i="3"/>
  <c r="AV17" i="3"/>
  <c r="AT18" i="3"/>
  <c r="AV18" i="3"/>
  <c r="AT29" i="3"/>
  <c r="AV29" i="3"/>
  <c r="AV28" i="3"/>
  <c r="AT28" i="3"/>
  <c r="AT3" i="3"/>
  <c r="AV3" i="3"/>
  <c r="AT10" i="3"/>
  <c r="AV10" i="3"/>
  <c r="AT33" i="3"/>
  <c r="AV33" i="3"/>
  <c r="AN2" i="3"/>
  <c r="K3" i="15"/>
  <c r="AD2" i="3" s="1"/>
  <c r="X2" i="3"/>
  <c r="AM2" i="3" s="1"/>
  <c r="AO2" i="3" s="1"/>
  <c r="AS2" i="3" s="1"/>
  <c r="B2" i="3"/>
  <c r="AK2" i="3" s="1"/>
  <c r="H13" i="18" l="1"/>
  <c r="I13" i="18" s="1"/>
  <c r="I41" i="18"/>
  <c r="H45" i="18"/>
  <c r="I45" i="18" s="1"/>
  <c r="A5" i="11" l="1"/>
  <c r="A6" i="11"/>
  <c r="A7" i="11"/>
  <c r="A8" i="11"/>
  <c r="A9" i="11"/>
  <c r="A10" i="11"/>
  <c r="A11" i="11"/>
  <c r="A12" i="11"/>
  <c r="A13" i="11"/>
  <c r="A14" i="11"/>
  <c r="A15" i="11"/>
  <c r="A16" i="11"/>
  <c r="A17" i="11"/>
  <c r="A18" i="11"/>
  <c r="A19" i="11"/>
  <c r="A20" i="11"/>
  <c r="A21" i="11"/>
  <c r="A22" i="11"/>
  <c r="A23" i="11"/>
  <c r="A24" i="11"/>
  <c r="A25" i="11"/>
  <c r="A26" i="11"/>
  <c r="A27" i="11"/>
  <c r="A28" i="11"/>
  <c r="A29" i="11"/>
  <c r="A30" i="11"/>
  <c r="A31" i="11"/>
  <c r="A32" i="11"/>
  <c r="A33" i="11"/>
  <c r="A34" i="11"/>
  <c r="A35" i="11"/>
  <c r="A36" i="11"/>
  <c r="A37" i="11"/>
  <c r="A38" i="11"/>
  <c r="A39" i="11"/>
  <c r="A40" i="11"/>
  <c r="A41" i="11"/>
  <c r="A42" i="11"/>
  <c r="A43" i="11"/>
  <c r="A44" i="11"/>
  <c r="A45" i="11"/>
  <c r="A46" i="11"/>
  <c r="A47" i="11"/>
  <c r="A48" i="11"/>
  <c r="A49" i="11"/>
  <c r="A50" i="11"/>
  <c r="A51" i="11"/>
  <c r="Y2" i="3"/>
  <c r="AK1" i="3" l="1"/>
  <c r="AU2" i="3"/>
  <c r="AV2" i="3" s="1"/>
  <c r="C4" i="19"/>
  <c r="C2" i="19"/>
  <c r="E2" i="19"/>
  <c r="E4" i="19"/>
  <c r="D7" i="19"/>
  <c r="D5" i="19"/>
  <c r="E5" i="19" s="1"/>
  <c r="D6" i="19"/>
  <c r="E6" i="19" s="1"/>
  <c r="D3" i="19"/>
  <c r="E3" i="19" s="1"/>
  <c r="E3" i="15"/>
  <c r="E7" i="19" l="1"/>
  <c r="I5" i="14"/>
  <c r="W5" i="14" s="1"/>
  <c r="J5" i="14" s="1"/>
  <c r="I47" i="18"/>
  <c r="T5" i="14" l="1"/>
  <c r="T3" i="3" s="1"/>
  <c r="AN3" i="3" s="1"/>
  <c r="J3" i="3"/>
  <c r="I3" i="11"/>
  <c r="H3" i="11"/>
  <c r="G3" i="11"/>
  <c r="F3" i="11"/>
  <c r="E3" i="11"/>
  <c r="D3" i="11"/>
  <c r="A2" i="11"/>
  <c r="A4" i="4" l="1" a="1"/>
  <c r="A4" i="4" s="1"/>
  <c r="A21" i="4" a="1"/>
  <c r="A21" i="4" s="1"/>
  <c r="A35" i="4" a="1"/>
  <c r="A35" i="4" s="1"/>
  <c r="A50" i="4" a="1"/>
  <c r="A50" i="4" s="1"/>
  <c r="A24" i="4" a="1"/>
  <c r="A24" i="4" s="1"/>
  <c r="A16" i="4" a="1"/>
  <c r="A16" i="4" s="1"/>
  <c r="A8" i="4" a="1"/>
  <c r="A8" i="4" s="1"/>
  <c r="A23" i="4" a="1"/>
  <c r="A23" i="4" s="1"/>
  <c r="A13" i="4" a="1"/>
  <c r="A13" i="4" s="1"/>
  <c r="A42" i="4" a="1"/>
  <c r="A42" i="4" s="1"/>
  <c r="A30" i="4" a="1"/>
  <c r="A30" i="4" s="1"/>
  <c r="A48" i="4" a="1"/>
  <c r="A48" i="4" s="1"/>
  <c r="A37" i="4" a="1"/>
  <c r="A37" i="4" s="1"/>
  <c r="A14" i="4" a="1"/>
  <c r="A14" i="4" s="1"/>
  <c r="A36" i="4" a="1"/>
  <c r="A36" i="4" s="1"/>
  <c r="A6" i="4" a="1"/>
  <c r="A6" i="4" s="1"/>
  <c r="A26" i="4" a="1"/>
  <c r="A26" i="4" s="1"/>
  <c r="A32" i="4" a="1"/>
  <c r="A32" i="4" s="1"/>
  <c r="A18" i="4" a="1"/>
  <c r="A18" i="4" s="1"/>
  <c r="A44" i="4" a="1"/>
  <c r="A44" i="4" s="1"/>
  <c r="A12" i="4" a="1"/>
  <c r="A12" i="4" s="1"/>
  <c r="A52" i="4" a="1"/>
  <c r="A52" i="4" s="1"/>
  <c r="A25" i="4" a="1"/>
  <c r="A25" i="4" s="1"/>
  <c r="A11" i="4" a="1"/>
  <c r="A11" i="4" s="1"/>
  <c r="A46" i="4" a="1"/>
  <c r="A46" i="4" s="1"/>
  <c r="A28" i="4" a="1"/>
  <c r="A28" i="4" s="1"/>
  <c r="A19" i="4" a="1"/>
  <c r="A19" i="4" s="1"/>
  <c r="A40" i="4" a="1"/>
  <c r="A40" i="4" s="1"/>
  <c r="A39" i="4" a="1"/>
  <c r="A39" i="4" s="1"/>
  <c r="A47" i="4" a="1"/>
  <c r="A47" i="4" s="1"/>
  <c r="A15" i="4" a="1"/>
  <c r="A15" i="4" s="1"/>
  <c r="A43" i="4" a="1"/>
  <c r="A43" i="4" s="1"/>
  <c r="A34" i="4" a="1"/>
  <c r="A34" i="4" s="1"/>
  <c r="A53" i="4" a="1"/>
  <c r="A53" i="4" s="1"/>
  <c r="A10" i="4" a="1"/>
  <c r="A10" i="4" s="1"/>
  <c r="A31" i="4" a="1"/>
  <c r="A31" i="4" s="1"/>
  <c r="A29" i="4" a="1"/>
  <c r="A29" i="4" s="1"/>
  <c r="A27" i="4" a="1"/>
  <c r="A27" i="4" s="1"/>
  <c r="A5" i="4" a="1"/>
  <c r="A5" i="4" s="1"/>
  <c r="A51" i="4" a="1"/>
  <c r="A51" i="4" s="1"/>
  <c r="A49" i="4" a="1"/>
  <c r="A49" i="4" s="1"/>
  <c r="A9" i="4" a="1"/>
  <c r="A9" i="4" s="1"/>
  <c r="A22" i="4" a="1"/>
  <c r="A22" i="4" s="1"/>
  <c r="A20" i="4" a="1"/>
  <c r="A20" i="4" s="1"/>
  <c r="A38" i="4" a="1"/>
  <c r="A38" i="4" s="1"/>
  <c r="A33" i="4" a="1"/>
  <c r="A33" i="4" s="1"/>
  <c r="A41" i="4" a="1"/>
  <c r="A41" i="4" s="1"/>
  <c r="A17" i="4" a="1"/>
  <c r="A17" i="4" s="1"/>
  <c r="A7" i="4" a="1"/>
  <c r="A7" i="4" s="1"/>
  <c r="A45" i="4" a="1"/>
  <c r="A45" i="4" s="1"/>
  <c r="AS3" i="4"/>
  <c r="AN3" i="4"/>
  <c r="AO3" i="4"/>
  <c r="AP3" i="4"/>
  <c r="AQ3" i="4"/>
  <c r="AR3" i="4"/>
  <c r="P3" i="4"/>
  <c r="Q3" i="4"/>
  <c r="R3" i="4"/>
  <c r="S3" i="4"/>
  <c r="T3" i="4"/>
  <c r="U3" i="4"/>
  <c r="V3" i="4"/>
  <c r="W3" i="4"/>
  <c r="X3" i="4"/>
  <c r="Y3" i="4"/>
  <c r="Z3" i="4"/>
  <c r="AA3" i="4"/>
  <c r="AB3" i="4"/>
  <c r="AC3" i="4"/>
  <c r="AD3" i="4"/>
  <c r="AE3" i="4"/>
  <c r="AF3" i="4"/>
  <c r="AG3" i="4"/>
  <c r="AH3" i="4"/>
  <c r="AI3" i="4"/>
  <c r="AJ3" i="4"/>
  <c r="AK3" i="4"/>
  <c r="AL3" i="4"/>
  <c r="AM3" i="4"/>
  <c r="O3" i="4"/>
  <c r="M9" i="4" l="1"/>
  <c r="J9" i="4"/>
  <c r="G9" i="4"/>
  <c r="C9" i="4"/>
  <c r="H9" i="4"/>
  <c r="K9" i="4"/>
  <c r="L9" i="4"/>
  <c r="E9" i="4"/>
  <c r="F9" i="4"/>
  <c r="I9" i="4"/>
  <c r="D9" i="4"/>
  <c r="M17" i="4"/>
  <c r="K17" i="4"/>
  <c r="D17" i="4"/>
  <c r="L17" i="4"/>
  <c r="E17" i="4"/>
  <c r="I17" i="4"/>
  <c r="J17" i="4"/>
  <c r="F17" i="4"/>
  <c r="G17" i="4"/>
  <c r="H17" i="4"/>
  <c r="C17" i="4"/>
  <c r="G51" i="4"/>
  <c r="L51" i="4"/>
  <c r="E51" i="4"/>
  <c r="M51" i="4"/>
  <c r="F51" i="4"/>
  <c r="C51" i="4"/>
  <c r="D51" i="4"/>
  <c r="H51" i="4"/>
  <c r="K51" i="4"/>
  <c r="I51" i="4"/>
  <c r="J51" i="4"/>
  <c r="M43" i="4"/>
  <c r="G43" i="4"/>
  <c r="C43" i="4"/>
  <c r="H43" i="4"/>
  <c r="K43" i="4"/>
  <c r="I43" i="4"/>
  <c r="L43" i="4"/>
  <c r="E43" i="4"/>
  <c r="D43" i="4"/>
  <c r="F43" i="4"/>
  <c r="J43" i="4"/>
  <c r="K11" i="4"/>
  <c r="M11" i="4"/>
  <c r="C11" i="4"/>
  <c r="H11" i="4"/>
  <c r="I11" i="4"/>
  <c r="F11" i="4"/>
  <c r="G11" i="4"/>
  <c r="D11" i="4"/>
  <c r="L11" i="4"/>
  <c r="E11" i="4"/>
  <c r="J11" i="4"/>
  <c r="F6" i="4"/>
  <c r="K6" i="4"/>
  <c r="I6" i="4"/>
  <c r="M6" i="4"/>
  <c r="G6" i="4"/>
  <c r="C6" i="4"/>
  <c r="D6" i="4"/>
  <c r="L6" i="4"/>
  <c r="E6" i="4"/>
  <c r="H6" i="4"/>
  <c r="J6" i="4"/>
  <c r="C23" i="4"/>
  <c r="L23" i="4"/>
  <c r="J23" i="4"/>
  <c r="K23" i="4"/>
  <c r="M23" i="4"/>
  <c r="G23" i="4"/>
  <c r="F23" i="4"/>
  <c r="H23" i="4"/>
  <c r="I23" i="4"/>
  <c r="D23" i="4"/>
  <c r="E23" i="4"/>
  <c r="D41" i="4"/>
  <c r="I41" i="4"/>
  <c r="F41" i="4"/>
  <c r="J41" i="4"/>
  <c r="G41" i="4"/>
  <c r="C41" i="4"/>
  <c r="H41" i="4"/>
  <c r="K41" i="4"/>
  <c r="E41" i="4"/>
  <c r="M41" i="4"/>
  <c r="L41" i="4"/>
  <c r="H5" i="4"/>
  <c r="E5" i="4"/>
  <c r="K5" i="4"/>
  <c r="M5" i="4"/>
  <c r="L5" i="4"/>
  <c r="F5" i="4"/>
  <c r="D5" i="4"/>
  <c r="G5" i="4"/>
  <c r="I5" i="4"/>
  <c r="J5" i="4"/>
  <c r="C5" i="4"/>
  <c r="G15" i="4"/>
  <c r="E15" i="4"/>
  <c r="J15" i="4"/>
  <c r="C15" i="4"/>
  <c r="K15" i="4"/>
  <c r="D15" i="4"/>
  <c r="F15" i="4"/>
  <c r="H15" i="4"/>
  <c r="I15" i="4"/>
  <c r="L15" i="4"/>
  <c r="M15" i="4"/>
  <c r="C25" i="4"/>
  <c r="H25" i="4"/>
  <c r="L25" i="4"/>
  <c r="E25" i="4"/>
  <c r="F25" i="4"/>
  <c r="G25" i="4"/>
  <c r="J25" i="4"/>
  <c r="K25" i="4"/>
  <c r="I25" i="4"/>
  <c r="D25" i="4"/>
  <c r="M25" i="4"/>
  <c r="K36" i="4"/>
  <c r="E36" i="4"/>
  <c r="L36" i="4"/>
  <c r="M36" i="4"/>
  <c r="I36" i="4"/>
  <c r="J36" i="4"/>
  <c r="H36" i="4"/>
  <c r="C36" i="4"/>
  <c r="D36" i="4"/>
  <c r="F36" i="4"/>
  <c r="G36" i="4"/>
  <c r="D8" i="4"/>
  <c r="J8" i="4"/>
  <c r="F8" i="4"/>
  <c r="G8" i="4"/>
  <c r="H8" i="4"/>
  <c r="I8" i="4"/>
  <c r="M8" i="4"/>
  <c r="C8" i="4"/>
  <c r="K8" i="4"/>
  <c r="L8" i="4"/>
  <c r="E8" i="4"/>
  <c r="J33" i="4"/>
  <c r="G33" i="4"/>
  <c r="L33" i="4"/>
  <c r="E33" i="4"/>
  <c r="M33" i="4"/>
  <c r="I33" i="4"/>
  <c r="F33" i="4"/>
  <c r="C33" i="4"/>
  <c r="D33" i="4"/>
  <c r="H33" i="4"/>
  <c r="K33" i="4"/>
  <c r="K27" i="4"/>
  <c r="I27" i="4"/>
  <c r="M27" i="4"/>
  <c r="G27" i="4"/>
  <c r="C27" i="4"/>
  <c r="H27" i="4"/>
  <c r="L27" i="4"/>
  <c r="E27" i="4"/>
  <c r="D27" i="4"/>
  <c r="F27" i="4"/>
  <c r="J27" i="4"/>
  <c r="D47" i="4"/>
  <c r="H47" i="4"/>
  <c r="M47" i="4"/>
  <c r="E47" i="4"/>
  <c r="F47" i="4"/>
  <c r="J47" i="4"/>
  <c r="C47" i="4"/>
  <c r="G47" i="4"/>
  <c r="I47" i="4"/>
  <c r="K47" i="4"/>
  <c r="L47" i="4"/>
  <c r="E52" i="4"/>
  <c r="J52" i="4"/>
  <c r="G52" i="4"/>
  <c r="C52" i="4"/>
  <c r="F52" i="4"/>
  <c r="K52" i="4"/>
  <c r="D52" i="4"/>
  <c r="L52" i="4"/>
  <c r="M52" i="4"/>
  <c r="H52" i="4"/>
  <c r="I52" i="4"/>
  <c r="D14" i="4"/>
  <c r="M14" i="4"/>
  <c r="G14" i="4"/>
  <c r="H14" i="4"/>
  <c r="K14" i="4"/>
  <c r="L14" i="4"/>
  <c r="E14" i="4"/>
  <c r="F14" i="4"/>
  <c r="I14" i="4"/>
  <c r="J14" i="4"/>
  <c r="C14" i="4"/>
  <c r="M16" i="4"/>
  <c r="G16" i="4"/>
  <c r="H16" i="4"/>
  <c r="I16" i="4"/>
  <c r="L16" i="4"/>
  <c r="E16" i="4"/>
  <c r="C16" i="4"/>
  <c r="K16" i="4"/>
  <c r="D16" i="4"/>
  <c r="F16" i="4"/>
  <c r="J16" i="4"/>
  <c r="I7" i="4"/>
  <c r="F7" i="4"/>
  <c r="D7" i="4"/>
  <c r="L7" i="4"/>
  <c r="G7" i="4"/>
  <c r="E7" i="4"/>
  <c r="H7" i="4"/>
  <c r="M7" i="4"/>
  <c r="K7" i="4"/>
  <c r="J7" i="4"/>
  <c r="C7" i="4"/>
  <c r="M38" i="4"/>
  <c r="K38" i="4"/>
  <c r="I38" i="4"/>
  <c r="D38" i="4"/>
  <c r="L38" i="4"/>
  <c r="E38" i="4"/>
  <c r="F38" i="4"/>
  <c r="G38" i="4"/>
  <c r="H38" i="4"/>
  <c r="J38" i="4"/>
  <c r="C38" i="4"/>
  <c r="E29" i="4"/>
  <c r="H29" i="4"/>
  <c r="J29" i="4"/>
  <c r="C29" i="4"/>
  <c r="K29" i="4"/>
  <c r="D29" i="4"/>
  <c r="F29" i="4"/>
  <c r="G29" i="4"/>
  <c r="M29" i="4"/>
  <c r="I29" i="4"/>
  <c r="L29" i="4"/>
  <c r="D39" i="4"/>
  <c r="I39" i="4"/>
  <c r="F39" i="4"/>
  <c r="C39" i="4"/>
  <c r="K39" i="4"/>
  <c r="E39" i="4"/>
  <c r="M39" i="4"/>
  <c r="G39" i="4"/>
  <c r="H39" i="4"/>
  <c r="J39" i="4"/>
  <c r="L39" i="4"/>
  <c r="K12" i="4"/>
  <c r="E12" i="4"/>
  <c r="F12" i="4"/>
  <c r="H12" i="4"/>
  <c r="G12" i="4"/>
  <c r="C12" i="4"/>
  <c r="D12" i="4"/>
  <c r="I12" i="4"/>
  <c r="J12" i="4"/>
  <c r="L12" i="4"/>
  <c r="M12" i="4"/>
  <c r="G37" i="4"/>
  <c r="J37" i="4"/>
  <c r="I37" i="4"/>
  <c r="C37" i="4"/>
  <c r="E37" i="4"/>
  <c r="L37" i="4"/>
  <c r="M37" i="4"/>
  <c r="F37" i="4"/>
  <c r="H37" i="4"/>
  <c r="K37" i="4"/>
  <c r="D37" i="4"/>
  <c r="L24" i="4"/>
  <c r="C24" i="4"/>
  <c r="F24" i="4"/>
  <c r="H24" i="4"/>
  <c r="I24" i="4"/>
  <c r="D24" i="4"/>
  <c r="E24" i="4"/>
  <c r="M24" i="4"/>
  <c r="G24" i="4"/>
  <c r="J24" i="4"/>
  <c r="K24" i="4"/>
  <c r="J45" i="4"/>
  <c r="M45" i="4"/>
  <c r="D45" i="4"/>
  <c r="I45" i="4"/>
  <c r="C45" i="4"/>
  <c r="E45" i="4"/>
  <c r="F45" i="4"/>
  <c r="L45" i="4"/>
  <c r="G45" i="4"/>
  <c r="H45" i="4"/>
  <c r="K45" i="4"/>
  <c r="C20" i="4"/>
  <c r="E20" i="4"/>
  <c r="H20" i="4"/>
  <c r="M20" i="4"/>
  <c r="I20" i="4"/>
  <c r="F20" i="4"/>
  <c r="J20" i="4"/>
  <c r="G20" i="4"/>
  <c r="D20" i="4"/>
  <c r="L20" i="4"/>
  <c r="K20" i="4"/>
  <c r="K31" i="4"/>
  <c r="H31" i="4"/>
  <c r="M31" i="4"/>
  <c r="J31" i="4"/>
  <c r="C31" i="4"/>
  <c r="G31" i="4"/>
  <c r="L31" i="4"/>
  <c r="E31" i="4"/>
  <c r="F31" i="4"/>
  <c r="I31" i="4"/>
  <c r="D31" i="4"/>
  <c r="I40" i="4"/>
  <c r="L40" i="4"/>
  <c r="K40" i="4"/>
  <c r="E40" i="4"/>
  <c r="C40" i="4"/>
  <c r="M40" i="4"/>
  <c r="G40" i="4"/>
  <c r="H40" i="4"/>
  <c r="J40" i="4"/>
  <c r="D40" i="4"/>
  <c r="F40" i="4"/>
  <c r="I44" i="4"/>
  <c r="F44" i="4"/>
  <c r="K44" i="4"/>
  <c r="M44" i="4"/>
  <c r="G44" i="4"/>
  <c r="C44" i="4"/>
  <c r="D44" i="4"/>
  <c r="L44" i="4"/>
  <c r="E44" i="4"/>
  <c r="H44" i="4"/>
  <c r="J44" i="4"/>
  <c r="D48" i="4"/>
  <c r="J48" i="4"/>
  <c r="M48" i="4"/>
  <c r="G48" i="4"/>
  <c r="H48" i="4"/>
  <c r="K48" i="4"/>
  <c r="L48" i="4"/>
  <c r="E48" i="4"/>
  <c r="F48" i="4"/>
  <c r="I48" i="4"/>
  <c r="C48" i="4"/>
  <c r="F50" i="4"/>
  <c r="L50" i="4"/>
  <c r="J50" i="4"/>
  <c r="C50" i="4"/>
  <c r="K50" i="4"/>
  <c r="D50" i="4"/>
  <c r="E50" i="4"/>
  <c r="M50" i="4"/>
  <c r="G50" i="4"/>
  <c r="H50" i="4"/>
  <c r="I50" i="4"/>
  <c r="E22" i="4"/>
  <c r="C22" i="4"/>
  <c r="H22" i="4"/>
  <c r="K22" i="4"/>
  <c r="I22" i="4"/>
  <c r="D22" i="4"/>
  <c r="L22" i="4"/>
  <c r="M22" i="4"/>
  <c r="F22" i="4"/>
  <c r="G22" i="4"/>
  <c r="J22" i="4"/>
  <c r="K10" i="4"/>
  <c r="F10" i="4"/>
  <c r="L10" i="4"/>
  <c r="G10" i="4"/>
  <c r="E10" i="4"/>
  <c r="H10" i="4"/>
  <c r="M10" i="4"/>
  <c r="J10" i="4"/>
  <c r="C10" i="4"/>
  <c r="I10" i="4"/>
  <c r="D10" i="4"/>
  <c r="H19" i="4"/>
  <c r="E19" i="4"/>
  <c r="F19" i="4"/>
  <c r="G19" i="4"/>
  <c r="C19" i="4"/>
  <c r="D19" i="4"/>
  <c r="L19" i="4"/>
  <c r="J19" i="4"/>
  <c r="K19" i="4"/>
  <c r="M19" i="4"/>
  <c r="I19" i="4"/>
  <c r="F18" i="4"/>
  <c r="L18" i="4"/>
  <c r="I18" i="4"/>
  <c r="D18" i="4"/>
  <c r="E18" i="4"/>
  <c r="H18" i="4"/>
  <c r="J18" i="4"/>
  <c r="G18" i="4"/>
  <c r="C18" i="4"/>
  <c r="K18" i="4"/>
  <c r="M18" i="4"/>
  <c r="E30" i="4"/>
  <c r="J30" i="4"/>
  <c r="G30" i="4"/>
  <c r="L30" i="4"/>
  <c r="M30" i="4"/>
  <c r="I30" i="4"/>
  <c r="C30" i="4"/>
  <c r="K30" i="4"/>
  <c r="D30" i="4"/>
  <c r="F30" i="4"/>
  <c r="H30" i="4"/>
  <c r="F35" i="4"/>
  <c r="D35" i="4"/>
  <c r="J35" i="4"/>
  <c r="E35" i="4"/>
  <c r="M35" i="4"/>
  <c r="C35" i="4"/>
  <c r="K35" i="4"/>
  <c r="L35" i="4"/>
  <c r="H35" i="4"/>
  <c r="I35" i="4"/>
  <c r="G35" i="4"/>
  <c r="C53" i="4"/>
  <c r="G53" i="4"/>
  <c r="I53" i="4"/>
  <c r="J53" i="4"/>
  <c r="D53" i="4"/>
  <c r="L53" i="4"/>
  <c r="M53" i="4"/>
  <c r="F53" i="4"/>
  <c r="E53" i="4"/>
  <c r="H53" i="4"/>
  <c r="K53" i="4"/>
  <c r="I28" i="4"/>
  <c r="F28" i="4"/>
  <c r="C28" i="4"/>
  <c r="K28" i="4"/>
  <c r="D28" i="4"/>
  <c r="E28" i="4"/>
  <c r="M28" i="4"/>
  <c r="H28" i="4"/>
  <c r="J28" i="4"/>
  <c r="L28" i="4"/>
  <c r="G28" i="4"/>
  <c r="G32" i="4"/>
  <c r="D32" i="4"/>
  <c r="J32" i="4"/>
  <c r="I32" i="4"/>
  <c r="C32" i="4"/>
  <c r="E32" i="4"/>
  <c r="M32" i="4"/>
  <c r="F32" i="4"/>
  <c r="H32" i="4"/>
  <c r="K32" i="4"/>
  <c r="L32" i="4"/>
  <c r="H42" i="4"/>
  <c r="M42" i="4"/>
  <c r="C42" i="4"/>
  <c r="J42" i="4"/>
  <c r="K42" i="4"/>
  <c r="E42" i="4"/>
  <c r="F42" i="4"/>
  <c r="L42" i="4"/>
  <c r="G42" i="4"/>
  <c r="I42" i="4"/>
  <c r="D42" i="4"/>
  <c r="I21" i="4"/>
  <c r="M21" i="4"/>
  <c r="D21" i="4"/>
  <c r="F21" i="4"/>
  <c r="L21" i="4"/>
  <c r="G21" i="4"/>
  <c r="H21" i="4"/>
  <c r="E21" i="4"/>
  <c r="C21" i="4"/>
  <c r="K21" i="4"/>
  <c r="J21" i="4"/>
  <c r="C49" i="4"/>
  <c r="E49" i="4"/>
  <c r="M49" i="4"/>
  <c r="I49" i="4"/>
  <c r="F49" i="4"/>
  <c r="J49" i="4"/>
  <c r="G49" i="4"/>
  <c r="H49" i="4"/>
  <c r="D49" i="4"/>
  <c r="L49" i="4"/>
  <c r="K49" i="4"/>
  <c r="F34" i="4"/>
  <c r="L34" i="4"/>
  <c r="H34" i="4"/>
  <c r="E34" i="4"/>
  <c r="I34" i="4"/>
  <c r="J34" i="4"/>
  <c r="K34" i="4"/>
  <c r="D34" i="4"/>
  <c r="M34" i="4"/>
  <c r="G34" i="4"/>
  <c r="C34" i="4"/>
  <c r="I46" i="4"/>
  <c r="M46" i="4"/>
  <c r="J46" i="4"/>
  <c r="G46" i="4"/>
  <c r="C46" i="4"/>
  <c r="H46" i="4"/>
  <c r="K46" i="4"/>
  <c r="L46" i="4"/>
  <c r="E46" i="4"/>
  <c r="F46" i="4"/>
  <c r="D46" i="4"/>
  <c r="H26" i="4"/>
  <c r="M26" i="4"/>
  <c r="C26" i="4"/>
  <c r="D26" i="4"/>
  <c r="L26" i="4"/>
  <c r="G26" i="4"/>
  <c r="I26" i="4"/>
  <c r="F26" i="4"/>
  <c r="J26" i="4"/>
  <c r="K26" i="4"/>
  <c r="E26" i="4"/>
  <c r="C13" i="4"/>
  <c r="F13" i="4"/>
  <c r="L13" i="4"/>
  <c r="H13" i="4"/>
  <c r="I13" i="4"/>
  <c r="D13" i="4"/>
  <c r="E13" i="4"/>
  <c r="M13" i="4"/>
  <c r="G13" i="4"/>
  <c r="J13" i="4"/>
  <c r="K13" i="4"/>
  <c r="L4" i="4"/>
  <c r="I4" i="4"/>
  <c r="K4" i="4"/>
  <c r="H4" i="4"/>
  <c r="J4" i="4"/>
  <c r="G4" i="4"/>
  <c r="F4" i="4"/>
  <c r="C4" i="4"/>
  <c r="D4" i="4"/>
  <c r="M4" i="4"/>
  <c r="E4" i="4"/>
  <c r="AT2" i="3"/>
  <c r="D12" i="11" l="1"/>
  <c r="B12" i="11"/>
  <c r="E12" i="11"/>
  <c r="C12" i="11"/>
  <c r="G12" i="11"/>
  <c r="H12" i="11"/>
  <c r="I12" i="11"/>
  <c r="F12" i="11"/>
  <c r="F5" i="11"/>
  <c r="H5" i="11"/>
  <c r="D5" i="11"/>
  <c r="G5" i="11"/>
  <c r="B5" i="11"/>
  <c r="C5" i="11"/>
  <c r="I5" i="11"/>
  <c r="E5" i="11"/>
  <c r="C10" i="11"/>
  <c r="G10" i="11"/>
  <c r="H10" i="11"/>
  <c r="I10" i="11"/>
  <c r="B10" i="11"/>
  <c r="E10" i="11"/>
  <c r="D10" i="11"/>
  <c r="F10" i="11"/>
  <c r="I6" i="11"/>
  <c r="F6" i="11"/>
  <c r="C6" i="11"/>
  <c r="G6" i="11"/>
  <c r="B6" i="11"/>
  <c r="H6" i="11"/>
  <c r="D6" i="11"/>
  <c r="E6" i="11"/>
  <c r="I30" i="11"/>
  <c r="F30" i="11"/>
  <c r="C30" i="11"/>
  <c r="G30" i="11"/>
  <c r="D30" i="11"/>
  <c r="E30" i="11"/>
  <c r="B30" i="11"/>
  <c r="H30" i="11"/>
  <c r="F33" i="11"/>
  <c r="C33" i="11"/>
  <c r="G33" i="11"/>
  <c r="H33" i="11"/>
  <c r="I33" i="11"/>
  <c r="D33" i="11"/>
  <c r="B33" i="11"/>
  <c r="E33" i="11"/>
  <c r="F41" i="11"/>
  <c r="C41" i="11"/>
  <c r="G41" i="11"/>
  <c r="H41" i="11"/>
  <c r="I41" i="11"/>
  <c r="D41" i="11"/>
  <c r="B41" i="11"/>
  <c r="E41" i="11"/>
  <c r="H48" i="11"/>
  <c r="I48" i="11"/>
  <c r="D48" i="11"/>
  <c r="B48" i="11"/>
  <c r="E48" i="11"/>
  <c r="F48" i="11"/>
  <c r="C48" i="11"/>
  <c r="G48" i="11"/>
  <c r="I50" i="11"/>
  <c r="D50" i="11"/>
  <c r="B50" i="11"/>
  <c r="E50" i="11"/>
  <c r="F50" i="11"/>
  <c r="C50" i="11"/>
  <c r="G50" i="11"/>
  <c r="H50" i="11"/>
  <c r="D4" i="11"/>
  <c r="C18" i="11"/>
  <c r="G18" i="11"/>
  <c r="H18" i="11"/>
  <c r="I18" i="11"/>
  <c r="B18" i="11"/>
  <c r="E18" i="11"/>
  <c r="D18" i="11"/>
  <c r="F18" i="11"/>
  <c r="I7" i="11"/>
  <c r="D7" i="11"/>
  <c r="F7" i="11"/>
  <c r="H7" i="11"/>
  <c r="E7" i="11"/>
  <c r="G7" i="11"/>
  <c r="B7" i="11"/>
  <c r="C7" i="11"/>
  <c r="C38" i="11"/>
  <c r="G38" i="11"/>
  <c r="H38" i="11"/>
  <c r="I38" i="11"/>
  <c r="D38" i="11"/>
  <c r="B38" i="11"/>
  <c r="E38" i="11"/>
  <c r="F38" i="11"/>
  <c r="D20" i="11"/>
  <c r="B20" i="11"/>
  <c r="E20" i="11"/>
  <c r="C20" i="11"/>
  <c r="G20" i="11"/>
  <c r="H20" i="11"/>
  <c r="I20" i="11"/>
  <c r="F20" i="11"/>
  <c r="B52" i="11"/>
  <c r="E52" i="11"/>
  <c r="F52" i="11"/>
  <c r="C52" i="11"/>
  <c r="G52" i="11"/>
  <c r="H52" i="11"/>
  <c r="I52" i="11"/>
  <c r="D52" i="11"/>
  <c r="D28" i="11"/>
  <c r="B28" i="11"/>
  <c r="E28" i="11"/>
  <c r="C28" i="11"/>
  <c r="G28" i="11"/>
  <c r="H28" i="11"/>
  <c r="I28" i="11"/>
  <c r="F28" i="11"/>
  <c r="I31" i="11"/>
  <c r="D31" i="11"/>
  <c r="F31" i="11"/>
  <c r="B31" i="11"/>
  <c r="C31" i="11"/>
  <c r="H31" i="11"/>
  <c r="E31" i="11"/>
  <c r="G31" i="11"/>
  <c r="D11" i="11"/>
  <c r="C11" i="11"/>
  <c r="G11" i="11"/>
  <c r="H11" i="11"/>
  <c r="E11" i="11"/>
  <c r="F11" i="11"/>
  <c r="B11" i="11"/>
  <c r="I11" i="11"/>
  <c r="I15" i="11"/>
  <c r="D15" i="11"/>
  <c r="F15" i="11"/>
  <c r="B15" i="11"/>
  <c r="C15" i="11"/>
  <c r="H15" i="11"/>
  <c r="E15" i="11"/>
  <c r="G15" i="11"/>
  <c r="I14" i="11"/>
  <c r="F14" i="11"/>
  <c r="C14" i="11"/>
  <c r="G14" i="11"/>
  <c r="D14" i="11"/>
  <c r="E14" i="11"/>
  <c r="B14" i="11"/>
  <c r="H14" i="11"/>
  <c r="I34" i="11"/>
  <c r="D34" i="11"/>
  <c r="B34" i="11"/>
  <c r="E34" i="11"/>
  <c r="F34" i="11"/>
  <c r="C34" i="11"/>
  <c r="G34" i="11"/>
  <c r="H34" i="11"/>
  <c r="I22" i="11"/>
  <c r="F22" i="11"/>
  <c r="C22" i="11"/>
  <c r="G22" i="11"/>
  <c r="B22" i="11"/>
  <c r="H22" i="11"/>
  <c r="D22" i="11"/>
  <c r="E22" i="11"/>
  <c r="F49" i="11"/>
  <c r="C49" i="11"/>
  <c r="G49" i="11"/>
  <c r="H49" i="11"/>
  <c r="I49" i="11"/>
  <c r="D49" i="11"/>
  <c r="B49" i="11"/>
  <c r="E49" i="11"/>
  <c r="B36" i="11"/>
  <c r="E36" i="11"/>
  <c r="F36" i="11"/>
  <c r="C36" i="11"/>
  <c r="G36" i="11"/>
  <c r="H36" i="11"/>
  <c r="I36" i="11"/>
  <c r="D36" i="11"/>
  <c r="C26" i="11"/>
  <c r="G26" i="11"/>
  <c r="H26" i="11"/>
  <c r="I26" i="11"/>
  <c r="B26" i="11"/>
  <c r="E26" i="11"/>
  <c r="D26" i="11"/>
  <c r="F26" i="11"/>
  <c r="B8" i="11"/>
  <c r="E8" i="11"/>
  <c r="I8" i="11"/>
  <c r="F8" i="11"/>
  <c r="G8" i="11"/>
  <c r="C8" i="11"/>
  <c r="H8" i="11"/>
  <c r="D8" i="11"/>
  <c r="H17" i="11"/>
  <c r="B17" i="11"/>
  <c r="E17" i="11"/>
  <c r="F17" i="11"/>
  <c r="I17" i="11"/>
  <c r="D17" i="11"/>
  <c r="G17" i="11"/>
  <c r="C17" i="11"/>
  <c r="I42" i="11"/>
  <c r="D42" i="11"/>
  <c r="B42" i="11"/>
  <c r="E42" i="11"/>
  <c r="F42" i="11"/>
  <c r="C42" i="11"/>
  <c r="G42" i="11"/>
  <c r="H42" i="11"/>
  <c r="B44" i="11"/>
  <c r="E44" i="11"/>
  <c r="F44" i="11"/>
  <c r="C44" i="11"/>
  <c r="G44" i="11"/>
  <c r="H44" i="11"/>
  <c r="I44" i="11"/>
  <c r="D44" i="11"/>
  <c r="C46" i="11"/>
  <c r="G46" i="11"/>
  <c r="H46" i="11"/>
  <c r="I46" i="11"/>
  <c r="D46" i="11"/>
  <c r="B46" i="11"/>
  <c r="E46" i="11"/>
  <c r="F46" i="11"/>
  <c r="F21" i="11"/>
  <c r="H21" i="11"/>
  <c r="D21" i="11"/>
  <c r="G21" i="11"/>
  <c r="B21" i="11"/>
  <c r="C21" i="11"/>
  <c r="I21" i="11"/>
  <c r="E21" i="11"/>
  <c r="H40" i="11"/>
  <c r="I40" i="11"/>
  <c r="D40" i="11"/>
  <c r="B40" i="11"/>
  <c r="E40" i="11"/>
  <c r="F40" i="11"/>
  <c r="C40" i="11"/>
  <c r="G40" i="11"/>
  <c r="H35" i="11"/>
  <c r="I35" i="11"/>
  <c r="D35" i="11"/>
  <c r="B35" i="11"/>
  <c r="E35" i="11"/>
  <c r="F35" i="11"/>
  <c r="C35" i="11"/>
  <c r="G35" i="11"/>
  <c r="D47" i="11"/>
  <c r="B47" i="11"/>
  <c r="E47" i="11"/>
  <c r="F47" i="11"/>
  <c r="C47" i="11"/>
  <c r="G47" i="11"/>
  <c r="H47" i="11"/>
  <c r="I47" i="11"/>
  <c r="D39" i="11"/>
  <c r="B39" i="11"/>
  <c r="E39" i="11"/>
  <c r="F39" i="11"/>
  <c r="C39" i="11"/>
  <c r="G39" i="11"/>
  <c r="H39" i="11"/>
  <c r="I39" i="11"/>
  <c r="B16" i="11"/>
  <c r="E16" i="11"/>
  <c r="I16" i="11"/>
  <c r="C16" i="11"/>
  <c r="H16" i="11"/>
  <c r="D16" i="11"/>
  <c r="F16" i="11"/>
  <c r="G16" i="11"/>
  <c r="H37" i="11"/>
  <c r="I37" i="11"/>
  <c r="D37" i="11"/>
  <c r="B37" i="11"/>
  <c r="E37" i="11"/>
  <c r="F37" i="11"/>
  <c r="C37" i="11"/>
  <c r="G37" i="11"/>
  <c r="B24" i="11"/>
  <c r="E24" i="11"/>
  <c r="I24" i="11"/>
  <c r="F24" i="11"/>
  <c r="G24" i="11"/>
  <c r="C24" i="11"/>
  <c r="H24" i="11"/>
  <c r="D24" i="11"/>
  <c r="F13" i="11"/>
  <c r="H13" i="11"/>
  <c r="D13" i="11"/>
  <c r="C13" i="11"/>
  <c r="I13" i="11"/>
  <c r="E13" i="11"/>
  <c r="G13" i="11"/>
  <c r="B13" i="11"/>
  <c r="H45" i="11"/>
  <c r="I45" i="11"/>
  <c r="D45" i="11"/>
  <c r="B45" i="11"/>
  <c r="E45" i="11"/>
  <c r="F45" i="11"/>
  <c r="C45" i="11"/>
  <c r="G45" i="11"/>
  <c r="H25" i="11"/>
  <c r="B25" i="11"/>
  <c r="E25" i="11"/>
  <c r="F25" i="11"/>
  <c r="C25" i="11"/>
  <c r="I25" i="11"/>
  <c r="D25" i="11"/>
  <c r="G25" i="11"/>
  <c r="H43" i="11"/>
  <c r="I43" i="11"/>
  <c r="D43" i="11"/>
  <c r="B43" i="11"/>
  <c r="E43" i="11"/>
  <c r="F43" i="11"/>
  <c r="C43" i="11"/>
  <c r="G43" i="11"/>
  <c r="H53" i="11"/>
  <c r="I53" i="11"/>
  <c r="D53" i="11"/>
  <c r="B53" i="11"/>
  <c r="E53" i="11"/>
  <c r="F53" i="11"/>
  <c r="C53" i="11"/>
  <c r="G53" i="11"/>
  <c r="B32" i="11"/>
  <c r="I32" i="11"/>
  <c r="C32" i="11"/>
  <c r="H32" i="11"/>
  <c r="D32" i="11"/>
  <c r="E32" i="11"/>
  <c r="F32" i="11"/>
  <c r="G32" i="11"/>
  <c r="I23" i="11"/>
  <c r="D23" i="11"/>
  <c r="F23" i="11"/>
  <c r="H23" i="11"/>
  <c r="E23" i="11"/>
  <c r="G23" i="11"/>
  <c r="B23" i="11"/>
  <c r="C23" i="11"/>
  <c r="D27" i="11"/>
  <c r="C27" i="11"/>
  <c r="G27" i="11"/>
  <c r="H27" i="11"/>
  <c r="E27" i="11"/>
  <c r="F27" i="11"/>
  <c r="B27" i="11"/>
  <c r="I27" i="11"/>
  <c r="H9" i="11"/>
  <c r="B9" i="11"/>
  <c r="E9" i="11"/>
  <c r="F9" i="11"/>
  <c r="C9" i="11"/>
  <c r="I9" i="11"/>
  <c r="D9" i="11"/>
  <c r="G9" i="11"/>
  <c r="D19" i="11"/>
  <c r="C19" i="11"/>
  <c r="G19" i="11"/>
  <c r="H19" i="11"/>
  <c r="B19" i="11"/>
  <c r="I19" i="11"/>
  <c r="E19" i="11"/>
  <c r="F19" i="11"/>
  <c r="H51" i="11"/>
  <c r="I51" i="11"/>
  <c r="D51" i="11"/>
  <c r="B51" i="11"/>
  <c r="E51" i="11"/>
  <c r="F51" i="11"/>
  <c r="C51" i="11"/>
  <c r="G51" i="11"/>
  <c r="F29" i="11"/>
  <c r="H29" i="11"/>
  <c r="D29" i="11"/>
  <c r="C29" i="11"/>
  <c r="I29" i="11"/>
  <c r="E29" i="11"/>
  <c r="G29" i="11"/>
  <c r="B29" i="11"/>
  <c r="O14" i="4"/>
  <c r="W14" i="4"/>
  <c r="AE14" i="4"/>
  <c r="AM14" i="4"/>
  <c r="Q14" i="4"/>
  <c r="Y14" i="4"/>
  <c r="AG14" i="4"/>
  <c r="AO14" i="4"/>
  <c r="R14" i="4"/>
  <c r="Z14" i="4"/>
  <c r="AH14" i="4"/>
  <c r="AP14" i="4"/>
  <c r="S14" i="4"/>
  <c r="AA14" i="4"/>
  <c r="AI14" i="4"/>
  <c r="AQ14" i="4"/>
  <c r="U14" i="4"/>
  <c r="AC14" i="4"/>
  <c r="AK14" i="4"/>
  <c r="AS14" i="4"/>
  <c r="AB14" i="4"/>
  <c r="AD14" i="4"/>
  <c r="AF14" i="4"/>
  <c r="AJ14" i="4"/>
  <c r="V14" i="4"/>
  <c r="AR14" i="4"/>
  <c r="X14" i="4"/>
  <c r="T14" i="4"/>
  <c r="AL14" i="4"/>
  <c r="AN14" i="4"/>
  <c r="P14" i="4"/>
  <c r="Q8" i="4"/>
  <c r="Y8" i="4"/>
  <c r="AG8" i="4"/>
  <c r="AO8" i="4"/>
  <c r="S8" i="4"/>
  <c r="AA8" i="4"/>
  <c r="AI8" i="4"/>
  <c r="AQ8" i="4"/>
  <c r="T8" i="4"/>
  <c r="AB8" i="4"/>
  <c r="AJ8" i="4"/>
  <c r="AR8" i="4"/>
  <c r="U8" i="4"/>
  <c r="AC8" i="4"/>
  <c r="AK8" i="4"/>
  <c r="AS8" i="4"/>
  <c r="O8" i="4"/>
  <c r="W8" i="4"/>
  <c r="AE8" i="4"/>
  <c r="AM8" i="4"/>
  <c r="V8" i="4"/>
  <c r="AP8" i="4"/>
  <c r="X8" i="4"/>
  <c r="Z8" i="4"/>
  <c r="AD8" i="4"/>
  <c r="P8" i="4"/>
  <c r="AL8" i="4"/>
  <c r="R8" i="4"/>
  <c r="AN8" i="4"/>
  <c r="AH8" i="4"/>
  <c r="AF8" i="4"/>
  <c r="U20" i="4"/>
  <c r="AC20" i="4"/>
  <c r="AK20" i="4"/>
  <c r="AS20" i="4"/>
  <c r="O20" i="4"/>
  <c r="W20" i="4"/>
  <c r="AE20" i="4"/>
  <c r="AM20" i="4"/>
  <c r="P20" i="4"/>
  <c r="X20" i="4"/>
  <c r="AF20" i="4"/>
  <c r="AN20" i="4"/>
  <c r="Q20" i="4"/>
  <c r="Y20" i="4"/>
  <c r="AG20" i="4"/>
  <c r="AO20" i="4"/>
  <c r="S20" i="4"/>
  <c r="AA20" i="4"/>
  <c r="AI20" i="4"/>
  <c r="AQ20" i="4"/>
  <c r="AH20" i="4"/>
  <c r="AJ20" i="4"/>
  <c r="R20" i="4"/>
  <c r="AL20" i="4"/>
  <c r="T20" i="4"/>
  <c r="AP20" i="4"/>
  <c r="AB20" i="4"/>
  <c r="AD20" i="4"/>
  <c r="V20" i="4"/>
  <c r="Z20" i="4"/>
  <c r="AR20" i="4"/>
  <c r="Q41" i="4"/>
  <c r="Y41" i="4"/>
  <c r="AG41" i="4"/>
  <c r="AO41" i="4"/>
  <c r="R41" i="4"/>
  <c r="Z41" i="4"/>
  <c r="AH41" i="4"/>
  <c r="AP41" i="4"/>
  <c r="S41" i="4"/>
  <c r="AA41" i="4"/>
  <c r="AI41" i="4"/>
  <c r="AQ41" i="4"/>
  <c r="AB41" i="4"/>
  <c r="AJ41" i="4"/>
  <c r="AR41" i="4"/>
  <c r="U41" i="4"/>
  <c r="AC41" i="4"/>
  <c r="AK41" i="4"/>
  <c r="AS41" i="4"/>
  <c r="V41" i="4"/>
  <c r="AD41" i="4"/>
  <c r="AL41" i="4"/>
  <c r="W41" i="4"/>
  <c r="X41" i="4"/>
  <c r="AE41" i="4"/>
  <c r="AF41" i="4"/>
  <c r="AM41" i="4"/>
  <c r="AN41" i="4"/>
  <c r="O41" i="4"/>
  <c r="P41" i="4"/>
  <c r="V46" i="4"/>
  <c r="AD46" i="4"/>
  <c r="AL46" i="4"/>
  <c r="O46" i="4"/>
  <c r="W46" i="4"/>
  <c r="AE46" i="4"/>
  <c r="AM46" i="4"/>
  <c r="P46" i="4"/>
  <c r="X46" i="4"/>
  <c r="AF46" i="4"/>
  <c r="AN46" i="4"/>
  <c r="Q46" i="4"/>
  <c r="Y46" i="4"/>
  <c r="AG46" i="4"/>
  <c r="AO46" i="4"/>
  <c r="R46" i="4"/>
  <c r="Z46" i="4"/>
  <c r="AH46" i="4"/>
  <c r="AP46" i="4"/>
  <c r="S46" i="4"/>
  <c r="AA46" i="4"/>
  <c r="AI46" i="4"/>
  <c r="AQ46" i="4"/>
  <c r="AB46" i="4"/>
  <c r="AC46" i="4"/>
  <c r="AJ46" i="4"/>
  <c r="AK46" i="4"/>
  <c r="AR46" i="4"/>
  <c r="AS46" i="4"/>
  <c r="U46" i="4"/>
  <c r="V36" i="4"/>
  <c r="O36" i="4"/>
  <c r="P36" i="4"/>
  <c r="Q36" i="4"/>
  <c r="U36" i="4"/>
  <c r="AB36" i="4"/>
  <c r="AJ36" i="4"/>
  <c r="AR36" i="4"/>
  <c r="R36" i="4"/>
  <c r="AC36" i="4"/>
  <c r="AK36" i="4"/>
  <c r="AS36" i="4"/>
  <c r="S36" i="4"/>
  <c r="AD36" i="4"/>
  <c r="AL36" i="4"/>
  <c r="W36" i="4"/>
  <c r="AE36" i="4"/>
  <c r="AM36" i="4"/>
  <c r="X36" i="4"/>
  <c r="AF36" i="4"/>
  <c r="AN36" i="4"/>
  <c r="Y36" i="4"/>
  <c r="AG36" i="4"/>
  <c r="AO36" i="4"/>
  <c r="Z36" i="4"/>
  <c r="AA36" i="4"/>
  <c r="AH36" i="4"/>
  <c r="AI36" i="4"/>
  <c r="AP36" i="4"/>
  <c r="AQ36" i="4"/>
  <c r="T11" i="4"/>
  <c r="AB11" i="4"/>
  <c r="AJ11" i="4"/>
  <c r="AR11" i="4"/>
  <c r="V11" i="4"/>
  <c r="AD11" i="4"/>
  <c r="AL11" i="4"/>
  <c r="O11" i="4"/>
  <c r="W11" i="4"/>
  <c r="AE11" i="4"/>
  <c r="AM11" i="4"/>
  <c r="P11" i="4"/>
  <c r="X11" i="4"/>
  <c r="AF11" i="4"/>
  <c r="AN11" i="4"/>
  <c r="R11" i="4"/>
  <c r="Z11" i="4"/>
  <c r="AH11" i="4"/>
  <c r="AP11" i="4"/>
  <c r="AI11" i="4"/>
  <c r="Q11" i="4"/>
  <c r="AK11" i="4"/>
  <c r="S11" i="4"/>
  <c r="AO11" i="4"/>
  <c r="U11" i="4"/>
  <c r="AQ11" i="4"/>
  <c r="AC11" i="4"/>
  <c r="AG11" i="4"/>
  <c r="AA11" i="4"/>
  <c r="AS11" i="4"/>
  <c r="Y11" i="4"/>
  <c r="AB26" i="4"/>
  <c r="AJ26" i="4"/>
  <c r="AR26" i="4"/>
  <c r="U26" i="4"/>
  <c r="AC26" i="4"/>
  <c r="AK26" i="4"/>
  <c r="AS26" i="4"/>
  <c r="V26" i="4"/>
  <c r="AD26" i="4"/>
  <c r="AL26" i="4"/>
  <c r="O26" i="4"/>
  <c r="W26" i="4"/>
  <c r="AE26" i="4"/>
  <c r="AM26" i="4"/>
  <c r="R26" i="4"/>
  <c r="Z26" i="4"/>
  <c r="AH26" i="4"/>
  <c r="AP26" i="4"/>
  <c r="S26" i="4"/>
  <c r="AA26" i="4"/>
  <c r="AI26" i="4"/>
  <c r="AQ26" i="4"/>
  <c r="AG26" i="4"/>
  <c r="AN26" i="4"/>
  <c r="AO26" i="4"/>
  <c r="P26" i="4"/>
  <c r="Q26" i="4"/>
  <c r="X26" i="4"/>
  <c r="Y26" i="4"/>
  <c r="AF26" i="4"/>
  <c r="Q31" i="4"/>
  <c r="Y31" i="4"/>
  <c r="AG31" i="4"/>
  <c r="AO31" i="4"/>
  <c r="R31" i="4"/>
  <c r="Z31" i="4"/>
  <c r="AH31" i="4"/>
  <c r="AP31" i="4"/>
  <c r="S31" i="4"/>
  <c r="AA31" i="4"/>
  <c r="AI31" i="4"/>
  <c r="AQ31" i="4"/>
  <c r="AB31" i="4"/>
  <c r="AJ31" i="4"/>
  <c r="AR31" i="4"/>
  <c r="O31" i="4"/>
  <c r="W31" i="4"/>
  <c r="AE31" i="4"/>
  <c r="AM31" i="4"/>
  <c r="P31" i="4"/>
  <c r="X31" i="4"/>
  <c r="AF31" i="4"/>
  <c r="AN31" i="4"/>
  <c r="AL31" i="4"/>
  <c r="AS31" i="4"/>
  <c r="U31" i="4"/>
  <c r="V31" i="4"/>
  <c r="AC31" i="4"/>
  <c r="AD31" i="4"/>
  <c r="AK31" i="4"/>
  <c r="U12" i="4"/>
  <c r="AC12" i="4"/>
  <c r="AK12" i="4"/>
  <c r="AS12" i="4"/>
  <c r="O12" i="4"/>
  <c r="W12" i="4"/>
  <c r="AE12" i="4"/>
  <c r="AM12" i="4"/>
  <c r="P12" i="4"/>
  <c r="X12" i="4"/>
  <c r="AF12" i="4"/>
  <c r="AN12" i="4"/>
  <c r="Q12" i="4"/>
  <c r="Y12" i="4"/>
  <c r="AG12" i="4"/>
  <c r="AO12" i="4"/>
  <c r="S12" i="4"/>
  <c r="AA12" i="4"/>
  <c r="AI12" i="4"/>
  <c r="AQ12" i="4"/>
  <c r="Z12" i="4"/>
  <c r="AB12" i="4"/>
  <c r="AD12" i="4"/>
  <c r="AH12" i="4"/>
  <c r="T12" i="4"/>
  <c r="AP12" i="4"/>
  <c r="V12" i="4"/>
  <c r="AR12" i="4"/>
  <c r="R12" i="4"/>
  <c r="AJ12" i="4"/>
  <c r="AL12" i="4"/>
  <c r="Q16" i="4"/>
  <c r="Y16" i="4"/>
  <c r="AG16" i="4"/>
  <c r="AO16" i="4"/>
  <c r="S16" i="4"/>
  <c r="AA16" i="4"/>
  <c r="AI16" i="4"/>
  <c r="AQ16" i="4"/>
  <c r="T16" i="4"/>
  <c r="AB16" i="4"/>
  <c r="AJ16" i="4"/>
  <c r="AR16" i="4"/>
  <c r="U16" i="4"/>
  <c r="AC16" i="4"/>
  <c r="AK16" i="4"/>
  <c r="AS16" i="4"/>
  <c r="O16" i="4"/>
  <c r="W16" i="4"/>
  <c r="AE16" i="4"/>
  <c r="AM16" i="4"/>
  <c r="AD16" i="4"/>
  <c r="AF16" i="4"/>
  <c r="AH16" i="4"/>
  <c r="P16" i="4"/>
  <c r="AL16" i="4"/>
  <c r="X16" i="4"/>
  <c r="Z16" i="4"/>
  <c r="AP16" i="4"/>
  <c r="R16" i="4"/>
  <c r="V16" i="4"/>
  <c r="AN16" i="4"/>
  <c r="AB34" i="4"/>
  <c r="AJ34" i="4"/>
  <c r="AR34" i="4"/>
  <c r="U34" i="4"/>
  <c r="AC34" i="4"/>
  <c r="AK34" i="4"/>
  <c r="AS34" i="4"/>
  <c r="V34" i="4"/>
  <c r="AD34" i="4"/>
  <c r="AL34" i="4"/>
  <c r="O34" i="4"/>
  <c r="W34" i="4"/>
  <c r="AE34" i="4"/>
  <c r="AM34" i="4"/>
  <c r="R34" i="4"/>
  <c r="Z34" i="4"/>
  <c r="AH34" i="4"/>
  <c r="AP34" i="4"/>
  <c r="S34" i="4"/>
  <c r="AA34" i="4"/>
  <c r="AI34" i="4"/>
  <c r="AQ34" i="4"/>
  <c r="AO34" i="4"/>
  <c r="P34" i="4"/>
  <c r="Q34" i="4"/>
  <c r="X34" i="4"/>
  <c r="Y34" i="4"/>
  <c r="AF34" i="4"/>
  <c r="AG34" i="4"/>
  <c r="AN34" i="4"/>
  <c r="AB52" i="4"/>
  <c r="AJ52" i="4"/>
  <c r="AR52" i="4"/>
  <c r="V52" i="4"/>
  <c r="AD52" i="4"/>
  <c r="AL52" i="4"/>
  <c r="O52" i="4"/>
  <c r="W52" i="4"/>
  <c r="AE52" i="4"/>
  <c r="AM52" i="4"/>
  <c r="P52" i="4"/>
  <c r="X52" i="4"/>
  <c r="AF52" i="4"/>
  <c r="AN52" i="4"/>
  <c r="R52" i="4"/>
  <c r="Z52" i="4"/>
  <c r="AH52" i="4"/>
  <c r="AP52" i="4"/>
  <c r="AA52" i="4"/>
  <c r="AC52" i="4"/>
  <c r="AG52" i="4"/>
  <c r="AI52" i="4"/>
  <c r="U52" i="4"/>
  <c r="AQ52" i="4"/>
  <c r="Y52" i="4"/>
  <c r="AS52" i="4"/>
  <c r="S52" i="4"/>
  <c r="AK52" i="4"/>
  <c r="AO52" i="4"/>
  <c r="Q52" i="4"/>
  <c r="O47" i="4"/>
  <c r="W47" i="4"/>
  <c r="AE47" i="4"/>
  <c r="AM47" i="4"/>
  <c r="P47" i="4"/>
  <c r="X47" i="4"/>
  <c r="AF47" i="4"/>
  <c r="AN47" i="4"/>
  <c r="Q47" i="4"/>
  <c r="Y47" i="4"/>
  <c r="AG47" i="4"/>
  <c r="AO47" i="4"/>
  <c r="R47" i="4"/>
  <c r="Z47" i="4"/>
  <c r="AH47" i="4"/>
  <c r="AP47" i="4"/>
  <c r="S47" i="4"/>
  <c r="AA47" i="4"/>
  <c r="AI47" i="4"/>
  <c r="AQ47" i="4"/>
  <c r="AB47" i="4"/>
  <c r="AJ47" i="4"/>
  <c r="AR47" i="4"/>
  <c r="AC47" i="4"/>
  <c r="AD47" i="4"/>
  <c r="AK47" i="4"/>
  <c r="AL47" i="4"/>
  <c r="AS47" i="4"/>
  <c r="U47" i="4"/>
  <c r="V47" i="4"/>
  <c r="P15" i="4"/>
  <c r="X15" i="4"/>
  <c r="AF15" i="4"/>
  <c r="AN15" i="4"/>
  <c r="R15" i="4"/>
  <c r="Z15" i="4"/>
  <c r="AH15" i="4"/>
  <c r="AP15" i="4"/>
  <c r="S15" i="4"/>
  <c r="AA15" i="4"/>
  <c r="AI15" i="4"/>
  <c r="AQ15" i="4"/>
  <c r="T15" i="4"/>
  <c r="AB15" i="4"/>
  <c r="AJ15" i="4"/>
  <c r="AR15" i="4"/>
  <c r="V15" i="4"/>
  <c r="AD15" i="4"/>
  <c r="AL15" i="4"/>
  <c r="Q15" i="4"/>
  <c r="AM15" i="4"/>
  <c r="U15" i="4"/>
  <c r="AO15" i="4"/>
  <c r="W15" i="4"/>
  <c r="AS15" i="4"/>
  <c r="Y15" i="4"/>
  <c r="AG15" i="4"/>
  <c r="O15" i="4"/>
  <c r="AK15" i="4"/>
  <c r="AC15" i="4"/>
  <c r="AE15" i="4"/>
  <c r="V5" i="4"/>
  <c r="AD5" i="4"/>
  <c r="AL5" i="4"/>
  <c r="P5" i="4"/>
  <c r="X5" i="4"/>
  <c r="AF5" i="4"/>
  <c r="AN5" i="4"/>
  <c r="Q5" i="4"/>
  <c r="Y5" i="4"/>
  <c r="AG5" i="4"/>
  <c r="AO5" i="4"/>
  <c r="R5" i="4"/>
  <c r="Z5" i="4"/>
  <c r="AH5" i="4"/>
  <c r="AP5" i="4"/>
  <c r="T5" i="4"/>
  <c r="AB5" i="4"/>
  <c r="AJ5" i="4"/>
  <c r="AR5" i="4"/>
  <c r="AC5" i="4"/>
  <c r="AE5" i="4"/>
  <c r="AI5" i="4"/>
  <c r="O5" i="4"/>
  <c r="AK5" i="4"/>
  <c r="W5" i="4"/>
  <c r="AS5" i="4"/>
  <c r="AA5" i="4"/>
  <c r="AQ5" i="4"/>
  <c r="S5" i="4"/>
  <c r="U5" i="4"/>
  <c r="AM5" i="4"/>
  <c r="U37" i="4"/>
  <c r="AC37" i="4"/>
  <c r="AK37" i="4"/>
  <c r="AS37" i="4"/>
  <c r="V37" i="4"/>
  <c r="AD37" i="4"/>
  <c r="AL37" i="4"/>
  <c r="O37" i="4"/>
  <c r="W37" i="4"/>
  <c r="AE37" i="4"/>
  <c r="AM37" i="4"/>
  <c r="P37" i="4"/>
  <c r="X37" i="4"/>
  <c r="AF37" i="4"/>
  <c r="AN37" i="4"/>
  <c r="Q37" i="4"/>
  <c r="Y37" i="4"/>
  <c r="AG37" i="4"/>
  <c r="AO37" i="4"/>
  <c r="R37" i="4"/>
  <c r="Z37" i="4"/>
  <c r="AH37" i="4"/>
  <c r="AP37" i="4"/>
  <c r="S37" i="4"/>
  <c r="AA37" i="4"/>
  <c r="AB37" i="4"/>
  <c r="AI37" i="4"/>
  <c r="AJ37" i="4"/>
  <c r="AQ37" i="4"/>
  <c r="AR37" i="4"/>
  <c r="R17" i="4"/>
  <c r="Z17" i="4"/>
  <c r="AH17" i="4"/>
  <c r="AP17" i="4"/>
  <c r="T17" i="4"/>
  <c r="AB17" i="4"/>
  <c r="AJ17" i="4"/>
  <c r="AR17" i="4"/>
  <c r="U17" i="4"/>
  <c r="AC17" i="4"/>
  <c r="AK17" i="4"/>
  <c r="AS17" i="4"/>
  <c r="V17" i="4"/>
  <c r="AD17" i="4"/>
  <c r="AL17" i="4"/>
  <c r="P17" i="4"/>
  <c r="X17" i="4"/>
  <c r="AF17" i="4"/>
  <c r="AN17" i="4"/>
  <c r="S17" i="4"/>
  <c r="AO17" i="4"/>
  <c r="W17" i="4"/>
  <c r="AQ17" i="4"/>
  <c r="Y17" i="4"/>
  <c r="AA17" i="4"/>
  <c r="O17" i="4"/>
  <c r="AI17" i="4"/>
  <c r="Q17" i="4"/>
  <c r="AM17" i="4"/>
  <c r="AE17" i="4"/>
  <c r="AG17" i="4"/>
  <c r="R42" i="4"/>
  <c r="Z42" i="4"/>
  <c r="AH42" i="4"/>
  <c r="AP42" i="4"/>
  <c r="S42" i="4"/>
  <c r="AA42" i="4"/>
  <c r="AI42" i="4"/>
  <c r="AQ42" i="4"/>
  <c r="AB42" i="4"/>
  <c r="AJ42" i="4"/>
  <c r="AR42" i="4"/>
  <c r="U42" i="4"/>
  <c r="AC42" i="4"/>
  <c r="AK42" i="4"/>
  <c r="AS42" i="4"/>
  <c r="V42" i="4"/>
  <c r="AD42" i="4"/>
  <c r="AL42" i="4"/>
  <c r="O42" i="4"/>
  <c r="W42" i="4"/>
  <c r="AE42" i="4"/>
  <c r="AM42" i="4"/>
  <c r="X42" i="4"/>
  <c r="Y42" i="4"/>
  <c r="AF42" i="4"/>
  <c r="AG42" i="4"/>
  <c r="AN42" i="4"/>
  <c r="AO42" i="4"/>
  <c r="P42" i="4"/>
  <c r="Q42" i="4"/>
  <c r="O39" i="4"/>
  <c r="W39" i="4"/>
  <c r="AE39" i="4"/>
  <c r="AM39" i="4"/>
  <c r="P39" i="4"/>
  <c r="X39" i="4"/>
  <c r="AF39" i="4"/>
  <c r="AN39" i="4"/>
  <c r="Q39" i="4"/>
  <c r="Y39" i="4"/>
  <c r="AG39" i="4"/>
  <c r="AO39" i="4"/>
  <c r="R39" i="4"/>
  <c r="Z39" i="4"/>
  <c r="AH39" i="4"/>
  <c r="AP39" i="4"/>
  <c r="S39" i="4"/>
  <c r="AA39" i="4"/>
  <c r="AI39" i="4"/>
  <c r="AQ39" i="4"/>
  <c r="AB39" i="4"/>
  <c r="AJ39" i="4"/>
  <c r="AR39" i="4"/>
  <c r="U39" i="4"/>
  <c r="V39" i="4"/>
  <c r="AC39" i="4"/>
  <c r="AD39" i="4"/>
  <c r="AK39" i="4"/>
  <c r="AL39" i="4"/>
  <c r="AS39" i="4"/>
  <c r="V13" i="4"/>
  <c r="AD13" i="4"/>
  <c r="AL13" i="4"/>
  <c r="P13" i="4"/>
  <c r="X13" i="4"/>
  <c r="AF13" i="4"/>
  <c r="AN13" i="4"/>
  <c r="Q13" i="4"/>
  <c r="Y13" i="4"/>
  <c r="AG13" i="4"/>
  <c r="AO13" i="4"/>
  <c r="R13" i="4"/>
  <c r="Z13" i="4"/>
  <c r="AH13" i="4"/>
  <c r="AP13" i="4"/>
  <c r="T13" i="4"/>
  <c r="AB13" i="4"/>
  <c r="AJ13" i="4"/>
  <c r="AR13" i="4"/>
  <c r="O13" i="4"/>
  <c r="AK13" i="4"/>
  <c r="S13" i="4"/>
  <c r="AM13" i="4"/>
  <c r="U13" i="4"/>
  <c r="AQ13" i="4"/>
  <c r="W13" i="4"/>
  <c r="AS13" i="4"/>
  <c r="AE13" i="4"/>
  <c r="AI13" i="4"/>
  <c r="AA13" i="4"/>
  <c r="AC13" i="4"/>
  <c r="U45" i="4"/>
  <c r="AC45" i="4"/>
  <c r="AK45" i="4"/>
  <c r="AS45" i="4"/>
  <c r="V45" i="4"/>
  <c r="AD45" i="4"/>
  <c r="AL45" i="4"/>
  <c r="O45" i="4"/>
  <c r="W45" i="4"/>
  <c r="AE45" i="4"/>
  <c r="AM45" i="4"/>
  <c r="P45" i="4"/>
  <c r="X45" i="4"/>
  <c r="AF45" i="4"/>
  <c r="AN45" i="4"/>
  <c r="Q45" i="4"/>
  <c r="Y45" i="4"/>
  <c r="AG45" i="4"/>
  <c r="AO45" i="4"/>
  <c r="R45" i="4"/>
  <c r="Z45" i="4"/>
  <c r="AH45" i="4"/>
  <c r="AP45" i="4"/>
  <c r="AA45" i="4"/>
  <c r="AB45" i="4"/>
  <c r="AI45" i="4"/>
  <c r="AJ45" i="4"/>
  <c r="AQ45" i="4"/>
  <c r="AR45" i="4"/>
  <c r="S45" i="4"/>
  <c r="R32" i="4"/>
  <c r="Z32" i="4"/>
  <c r="AH32" i="4"/>
  <c r="AP32" i="4"/>
  <c r="S32" i="4"/>
  <c r="AA32" i="4"/>
  <c r="AI32" i="4"/>
  <c r="AQ32" i="4"/>
  <c r="AB32" i="4"/>
  <c r="AJ32" i="4"/>
  <c r="AR32" i="4"/>
  <c r="U32" i="4"/>
  <c r="AC32" i="4"/>
  <c r="AK32" i="4"/>
  <c r="AS32" i="4"/>
  <c r="P32" i="4"/>
  <c r="X32" i="4"/>
  <c r="AF32" i="4"/>
  <c r="AN32" i="4"/>
  <c r="Q32" i="4"/>
  <c r="Y32" i="4"/>
  <c r="AG32" i="4"/>
  <c r="AO32" i="4"/>
  <c r="AM32" i="4"/>
  <c r="O32" i="4"/>
  <c r="V32" i="4"/>
  <c r="W32" i="4"/>
  <c r="AD32" i="4"/>
  <c r="AE32" i="4"/>
  <c r="AL32" i="4"/>
  <c r="V21" i="4"/>
  <c r="AD21" i="4"/>
  <c r="AL21" i="4"/>
  <c r="P21" i="4"/>
  <c r="X21" i="4"/>
  <c r="AF21" i="4"/>
  <c r="AN21" i="4"/>
  <c r="Q21" i="4"/>
  <c r="Y21" i="4"/>
  <c r="AG21" i="4"/>
  <c r="AO21" i="4"/>
  <c r="R21" i="4"/>
  <c r="Z21" i="4"/>
  <c r="AH21" i="4"/>
  <c r="AP21" i="4"/>
  <c r="T21" i="4"/>
  <c r="AB21" i="4"/>
  <c r="AJ21" i="4"/>
  <c r="AR21" i="4"/>
  <c r="W21" i="4"/>
  <c r="AS21" i="4"/>
  <c r="AA21" i="4"/>
  <c r="AC21" i="4"/>
  <c r="AE21" i="4"/>
  <c r="S21" i="4"/>
  <c r="AM21" i="4"/>
  <c r="U21" i="4"/>
  <c r="AQ21" i="4"/>
  <c r="O21" i="4"/>
  <c r="AI21" i="4"/>
  <c r="AK21" i="4"/>
  <c r="O22" i="4"/>
  <c r="W22" i="4"/>
  <c r="Q22" i="4"/>
  <c r="Y22" i="4"/>
  <c r="R22" i="4"/>
  <c r="Z22" i="4"/>
  <c r="S22" i="4"/>
  <c r="AA22" i="4"/>
  <c r="U22" i="4"/>
  <c r="AC22" i="4"/>
  <c r="AF22" i="4"/>
  <c r="AN22" i="4"/>
  <c r="P22" i="4"/>
  <c r="AG22" i="4"/>
  <c r="AO22" i="4"/>
  <c r="T22" i="4"/>
  <c r="AH22" i="4"/>
  <c r="AP22" i="4"/>
  <c r="V22" i="4"/>
  <c r="AI22" i="4"/>
  <c r="AQ22" i="4"/>
  <c r="AD22" i="4"/>
  <c r="AL22" i="4"/>
  <c r="AE22" i="4"/>
  <c r="AM22" i="4"/>
  <c r="AB22" i="4"/>
  <c r="AJ22" i="4"/>
  <c r="AK22" i="4"/>
  <c r="AR22" i="4"/>
  <c r="AS22" i="4"/>
  <c r="X22" i="4"/>
  <c r="O29" i="4"/>
  <c r="W29" i="4"/>
  <c r="AE29" i="4"/>
  <c r="AM29" i="4"/>
  <c r="P29" i="4"/>
  <c r="X29" i="4"/>
  <c r="AF29" i="4"/>
  <c r="AN29" i="4"/>
  <c r="Q29" i="4"/>
  <c r="Y29" i="4"/>
  <c r="AG29" i="4"/>
  <c r="AO29" i="4"/>
  <c r="R29" i="4"/>
  <c r="Z29" i="4"/>
  <c r="AH29" i="4"/>
  <c r="AP29" i="4"/>
  <c r="U29" i="4"/>
  <c r="AC29" i="4"/>
  <c r="AK29" i="4"/>
  <c r="AS29" i="4"/>
  <c r="V29" i="4"/>
  <c r="AD29" i="4"/>
  <c r="AL29" i="4"/>
  <c r="AJ29" i="4"/>
  <c r="AQ29" i="4"/>
  <c r="AR29" i="4"/>
  <c r="S29" i="4"/>
  <c r="AA29" i="4"/>
  <c r="AB29" i="4"/>
  <c r="AI29" i="4"/>
  <c r="U53" i="4"/>
  <c r="AC53" i="4"/>
  <c r="AK53" i="4"/>
  <c r="AS53" i="4"/>
  <c r="O53" i="4"/>
  <c r="W53" i="4"/>
  <c r="AE53" i="4"/>
  <c r="AM53" i="4"/>
  <c r="P53" i="4"/>
  <c r="X53" i="4"/>
  <c r="AF53" i="4"/>
  <c r="AN53" i="4"/>
  <c r="Q53" i="4"/>
  <c r="Y53" i="4"/>
  <c r="AG53" i="4"/>
  <c r="AO53" i="4"/>
  <c r="S53" i="4"/>
  <c r="AA53" i="4"/>
  <c r="AI53" i="4"/>
  <c r="AQ53" i="4"/>
  <c r="R53" i="4"/>
  <c r="AL53" i="4"/>
  <c r="AP53" i="4"/>
  <c r="V53" i="4"/>
  <c r="AR53" i="4"/>
  <c r="Z53" i="4"/>
  <c r="AH53" i="4"/>
  <c r="AJ53" i="4"/>
  <c r="AB53" i="4"/>
  <c r="AD53" i="4"/>
  <c r="R24" i="4"/>
  <c r="Z24" i="4"/>
  <c r="AH24" i="4"/>
  <c r="AP24" i="4"/>
  <c r="S24" i="4"/>
  <c r="AA24" i="4"/>
  <c r="AI24" i="4"/>
  <c r="AQ24" i="4"/>
  <c r="AB24" i="4"/>
  <c r="AJ24" i="4"/>
  <c r="AR24" i="4"/>
  <c r="U24" i="4"/>
  <c r="AC24" i="4"/>
  <c r="AK24" i="4"/>
  <c r="AS24" i="4"/>
  <c r="P24" i="4"/>
  <c r="X24" i="4"/>
  <c r="AF24" i="4"/>
  <c r="AN24" i="4"/>
  <c r="Q24" i="4"/>
  <c r="Y24" i="4"/>
  <c r="AG24" i="4"/>
  <c r="AO24" i="4"/>
  <c r="AE24" i="4"/>
  <c r="AL24" i="4"/>
  <c r="AM24" i="4"/>
  <c r="O24" i="4"/>
  <c r="V24" i="4"/>
  <c r="W24" i="4"/>
  <c r="AD24" i="4"/>
  <c r="Q23" i="4"/>
  <c r="Y23" i="4"/>
  <c r="AG23" i="4"/>
  <c r="AO23" i="4"/>
  <c r="R23" i="4"/>
  <c r="Z23" i="4"/>
  <c r="AH23" i="4"/>
  <c r="AP23" i="4"/>
  <c r="S23" i="4"/>
  <c r="AA23" i="4"/>
  <c r="AI23" i="4"/>
  <c r="AQ23" i="4"/>
  <c r="T23" i="4"/>
  <c r="AB23" i="4"/>
  <c r="AJ23" i="4"/>
  <c r="AR23" i="4"/>
  <c r="O23" i="4"/>
  <c r="W23" i="4"/>
  <c r="AE23" i="4"/>
  <c r="AM23" i="4"/>
  <c r="P23" i="4"/>
  <c r="X23" i="4"/>
  <c r="AF23" i="4"/>
  <c r="AN23" i="4"/>
  <c r="AD23" i="4"/>
  <c r="AK23" i="4"/>
  <c r="AL23" i="4"/>
  <c r="AS23" i="4"/>
  <c r="U23" i="4"/>
  <c r="V23" i="4"/>
  <c r="AC23" i="4"/>
  <c r="U27" i="4"/>
  <c r="AC27" i="4"/>
  <c r="AK27" i="4"/>
  <c r="AS27" i="4"/>
  <c r="V27" i="4"/>
  <c r="AD27" i="4"/>
  <c r="AL27" i="4"/>
  <c r="O27" i="4"/>
  <c r="W27" i="4"/>
  <c r="AE27" i="4"/>
  <c r="AM27" i="4"/>
  <c r="P27" i="4"/>
  <c r="X27" i="4"/>
  <c r="AF27" i="4"/>
  <c r="AN27" i="4"/>
  <c r="S27" i="4"/>
  <c r="AA27" i="4"/>
  <c r="AI27" i="4"/>
  <c r="AQ27" i="4"/>
  <c r="AB27" i="4"/>
  <c r="AJ27" i="4"/>
  <c r="AR27" i="4"/>
  <c r="AH27" i="4"/>
  <c r="AO27" i="4"/>
  <c r="AP27" i="4"/>
  <c r="Q27" i="4"/>
  <c r="R27" i="4"/>
  <c r="Y27" i="4"/>
  <c r="Z27" i="4"/>
  <c r="AG27" i="4"/>
  <c r="R9" i="4"/>
  <c r="Z9" i="4"/>
  <c r="AH9" i="4"/>
  <c r="AP9" i="4"/>
  <c r="T9" i="4"/>
  <c r="AB9" i="4"/>
  <c r="AJ9" i="4"/>
  <c r="AR9" i="4"/>
  <c r="U9" i="4"/>
  <c r="AC9" i="4"/>
  <c r="AK9" i="4"/>
  <c r="AS9" i="4"/>
  <c r="V9" i="4"/>
  <c r="AD9" i="4"/>
  <c r="AL9" i="4"/>
  <c r="P9" i="4"/>
  <c r="X9" i="4"/>
  <c r="AF9" i="4"/>
  <c r="AN9" i="4"/>
  <c r="AG9" i="4"/>
  <c r="O9" i="4"/>
  <c r="AI9" i="4"/>
  <c r="Q9" i="4"/>
  <c r="AM9" i="4"/>
  <c r="S9" i="4"/>
  <c r="AO9" i="4"/>
  <c r="AA9" i="4"/>
  <c r="AE9" i="4"/>
  <c r="W9" i="4"/>
  <c r="Y9" i="4"/>
  <c r="AQ9" i="4"/>
  <c r="P40" i="4"/>
  <c r="X40" i="4"/>
  <c r="AF40" i="4"/>
  <c r="AN40" i="4"/>
  <c r="Q40" i="4"/>
  <c r="Y40" i="4"/>
  <c r="AG40" i="4"/>
  <c r="AO40" i="4"/>
  <c r="R40" i="4"/>
  <c r="Z40" i="4"/>
  <c r="AH40" i="4"/>
  <c r="AP40" i="4"/>
  <c r="S40" i="4"/>
  <c r="AA40" i="4"/>
  <c r="AI40" i="4"/>
  <c r="AQ40" i="4"/>
  <c r="AB40" i="4"/>
  <c r="AJ40" i="4"/>
  <c r="AR40" i="4"/>
  <c r="U40" i="4"/>
  <c r="AC40" i="4"/>
  <c r="AK40" i="4"/>
  <c r="AS40" i="4"/>
  <c r="V40" i="4"/>
  <c r="W40" i="4"/>
  <c r="AD40" i="4"/>
  <c r="AE40" i="4"/>
  <c r="AL40" i="4"/>
  <c r="AM40" i="4"/>
  <c r="O40" i="4"/>
  <c r="U35" i="4"/>
  <c r="AC35" i="4"/>
  <c r="AK35" i="4"/>
  <c r="AS35" i="4"/>
  <c r="V35" i="4"/>
  <c r="AD35" i="4"/>
  <c r="AL35" i="4"/>
  <c r="O35" i="4"/>
  <c r="W35" i="4"/>
  <c r="AE35" i="4"/>
  <c r="AM35" i="4"/>
  <c r="P35" i="4"/>
  <c r="X35" i="4"/>
  <c r="AF35" i="4"/>
  <c r="AN35" i="4"/>
  <c r="S35" i="4"/>
  <c r="AA35" i="4"/>
  <c r="AI35" i="4"/>
  <c r="AQ35" i="4"/>
  <c r="AB35" i="4"/>
  <c r="AJ35" i="4"/>
  <c r="AR35" i="4"/>
  <c r="AP35" i="4"/>
  <c r="Q35" i="4"/>
  <c r="R35" i="4"/>
  <c r="Y35" i="4"/>
  <c r="Z35" i="4"/>
  <c r="AG35" i="4"/>
  <c r="AH35" i="4"/>
  <c r="AO35" i="4"/>
  <c r="AB44" i="4"/>
  <c r="AJ44" i="4"/>
  <c r="AR44" i="4"/>
  <c r="U44" i="4"/>
  <c r="AC44" i="4"/>
  <c r="AK44" i="4"/>
  <c r="AS44" i="4"/>
  <c r="V44" i="4"/>
  <c r="AD44" i="4"/>
  <c r="AL44" i="4"/>
  <c r="O44" i="4"/>
  <c r="W44" i="4"/>
  <c r="AE44" i="4"/>
  <c r="AM44" i="4"/>
  <c r="P44" i="4"/>
  <c r="X44" i="4"/>
  <c r="AF44" i="4"/>
  <c r="AN44" i="4"/>
  <c r="Q44" i="4"/>
  <c r="Y44" i="4"/>
  <c r="AG44" i="4"/>
  <c r="AO44" i="4"/>
  <c r="Z44" i="4"/>
  <c r="AA44" i="4"/>
  <c r="AH44" i="4"/>
  <c r="AI44" i="4"/>
  <c r="AP44" i="4"/>
  <c r="AQ44" i="4"/>
  <c r="R44" i="4"/>
  <c r="S44" i="4"/>
  <c r="P48" i="4"/>
  <c r="X48" i="4"/>
  <c r="AF48" i="4"/>
  <c r="AN48" i="4"/>
  <c r="Q48" i="4"/>
  <c r="Y48" i="4"/>
  <c r="AG48" i="4"/>
  <c r="AO48" i="4"/>
  <c r="R48" i="4"/>
  <c r="Z48" i="4"/>
  <c r="AH48" i="4"/>
  <c r="AP48" i="4"/>
  <c r="S48" i="4"/>
  <c r="AA48" i="4"/>
  <c r="AI48" i="4"/>
  <c r="AQ48" i="4"/>
  <c r="AB48" i="4"/>
  <c r="AJ48" i="4"/>
  <c r="AR48" i="4"/>
  <c r="U48" i="4"/>
  <c r="AC48" i="4"/>
  <c r="AK48" i="4"/>
  <c r="AS48" i="4"/>
  <c r="AD48" i="4"/>
  <c r="AE48" i="4"/>
  <c r="AL48" i="4"/>
  <c r="AM48" i="4"/>
  <c r="O48" i="4"/>
  <c r="V48" i="4"/>
  <c r="W48" i="4"/>
  <c r="S10" i="4"/>
  <c r="AA10" i="4"/>
  <c r="AI10" i="4"/>
  <c r="AQ10" i="4"/>
  <c r="U10" i="4"/>
  <c r="AC10" i="4"/>
  <c r="AK10" i="4"/>
  <c r="AS10" i="4"/>
  <c r="V10" i="4"/>
  <c r="AD10" i="4"/>
  <c r="AL10" i="4"/>
  <c r="O10" i="4"/>
  <c r="W10" i="4"/>
  <c r="AE10" i="4"/>
  <c r="AM10" i="4"/>
  <c r="Q10" i="4"/>
  <c r="Y10" i="4"/>
  <c r="AG10" i="4"/>
  <c r="AO10" i="4"/>
  <c r="X10" i="4"/>
  <c r="AR10" i="4"/>
  <c r="Z10" i="4"/>
  <c r="AB10" i="4"/>
  <c r="AF10" i="4"/>
  <c r="R10" i="4"/>
  <c r="AN10" i="4"/>
  <c r="T10" i="4"/>
  <c r="AP10" i="4"/>
  <c r="P10" i="4"/>
  <c r="AH10" i="4"/>
  <c r="AJ10" i="4"/>
  <c r="P30" i="4"/>
  <c r="X30" i="4"/>
  <c r="AF30" i="4"/>
  <c r="AN30" i="4"/>
  <c r="Q30" i="4"/>
  <c r="Y30" i="4"/>
  <c r="AG30" i="4"/>
  <c r="AO30" i="4"/>
  <c r="R30" i="4"/>
  <c r="Z30" i="4"/>
  <c r="AH30" i="4"/>
  <c r="AP30" i="4"/>
  <c r="S30" i="4"/>
  <c r="AA30" i="4"/>
  <c r="AI30" i="4"/>
  <c r="AQ30" i="4"/>
  <c r="V30" i="4"/>
  <c r="AD30" i="4"/>
  <c r="AL30" i="4"/>
  <c r="O30" i="4"/>
  <c r="W30" i="4"/>
  <c r="AE30" i="4"/>
  <c r="AM30" i="4"/>
  <c r="AK30" i="4"/>
  <c r="AR30" i="4"/>
  <c r="AS30" i="4"/>
  <c r="U30" i="4"/>
  <c r="AB30" i="4"/>
  <c r="AC30" i="4"/>
  <c r="AJ30" i="4"/>
  <c r="S25" i="4"/>
  <c r="AA25" i="4"/>
  <c r="AI25" i="4"/>
  <c r="AQ25" i="4"/>
  <c r="AB25" i="4"/>
  <c r="AJ25" i="4"/>
  <c r="AR25" i="4"/>
  <c r="U25" i="4"/>
  <c r="AC25" i="4"/>
  <c r="AK25" i="4"/>
  <c r="AS25" i="4"/>
  <c r="V25" i="4"/>
  <c r="AD25" i="4"/>
  <c r="AL25" i="4"/>
  <c r="Q25" i="4"/>
  <c r="Y25" i="4"/>
  <c r="AG25" i="4"/>
  <c r="AO25" i="4"/>
  <c r="R25" i="4"/>
  <c r="Z25" i="4"/>
  <c r="AH25" i="4"/>
  <c r="AP25" i="4"/>
  <c r="AF25" i="4"/>
  <c r="AM25" i="4"/>
  <c r="AN25" i="4"/>
  <c r="O25" i="4"/>
  <c r="P25" i="4"/>
  <c r="W25" i="4"/>
  <c r="X25" i="4"/>
  <c r="AE25" i="4"/>
  <c r="S43" i="4"/>
  <c r="AA43" i="4"/>
  <c r="AI43" i="4"/>
  <c r="AQ43" i="4"/>
  <c r="AB43" i="4"/>
  <c r="AJ43" i="4"/>
  <c r="AR43" i="4"/>
  <c r="U43" i="4"/>
  <c r="AC43" i="4"/>
  <c r="AK43" i="4"/>
  <c r="AS43" i="4"/>
  <c r="V43" i="4"/>
  <c r="AD43" i="4"/>
  <c r="AL43" i="4"/>
  <c r="O43" i="4"/>
  <c r="W43" i="4"/>
  <c r="AE43" i="4"/>
  <c r="AM43" i="4"/>
  <c r="P43" i="4"/>
  <c r="X43" i="4"/>
  <c r="AF43" i="4"/>
  <c r="AN43" i="4"/>
  <c r="Y43" i="4"/>
  <c r="Z43" i="4"/>
  <c r="AG43" i="4"/>
  <c r="AH43" i="4"/>
  <c r="AO43" i="4"/>
  <c r="AP43" i="4"/>
  <c r="Q43" i="4"/>
  <c r="R43" i="4"/>
  <c r="V28" i="4"/>
  <c r="AD28" i="4"/>
  <c r="AL28" i="4"/>
  <c r="O28" i="4"/>
  <c r="W28" i="4"/>
  <c r="AE28" i="4"/>
  <c r="AM28" i="4"/>
  <c r="P28" i="4"/>
  <c r="X28" i="4"/>
  <c r="AF28" i="4"/>
  <c r="AN28" i="4"/>
  <c r="Q28" i="4"/>
  <c r="Y28" i="4"/>
  <c r="AG28" i="4"/>
  <c r="AO28" i="4"/>
  <c r="AB28" i="4"/>
  <c r="AJ28" i="4"/>
  <c r="AR28" i="4"/>
  <c r="U28" i="4"/>
  <c r="AC28" i="4"/>
  <c r="AK28" i="4"/>
  <c r="AS28" i="4"/>
  <c r="AI28" i="4"/>
  <c r="AP28" i="4"/>
  <c r="AQ28" i="4"/>
  <c r="R28" i="4"/>
  <c r="S28" i="4"/>
  <c r="Z28" i="4"/>
  <c r="AA28" i="4"/>
  <c r="AH28" i="4"/>
  <c r="O6" i="4"/>
  <c r="W6" i="4"/>
  <c r="AE6" i="4"/>
  <c r="AM6" i="4"/>
  <c r="Q6" i="4"/>
  <c r="Y6" i="4"/>
  <c r="AG6" i="4"/>
  <c r="AO6" i="4"/>
  <c r="R6" i="4"/>
  <c r="Z6" i="4"/>
  <c r="AH6" i="4"/>
  <c r="AP6" i="4"/>
  <c r="S6" i="4"/>
  <c r="AA6" i="4"/>
  <c r="AI6" i="4"/>
  <c r="AQ6" i="4"/>
  <c r="U6" i="4"/>
  <c r="AC6" i="4"/>
  <c r="AK6" i="4"/>
  <c r="AS6" i="4"/>
  <c r="T6" i="4"/>
  <c r="AN6" i="4"/>
  <c r="V6" i="4"/>
  <c r="AR6" i="4"/>
  <c r="X6" i="4"/>
  <c r="AB6" i="4"/>
  <c r="AJ6" i="4"/>
  <c r="P6" i="4"/>
  <c r="AL6" i="4"/>
  <c r="AD6" i="4"/>
  <c r="AF6" i="4"/>
  <c r="S18" i="4"/>
  <c r="AA18" i="4"/>
  <c r="AI18" i="4"/>
  <c r="AQ18" i="4"/>
  <c r="U18" i="4"/>
  <c r="AC18" i="4"/>
  <c r="AK18" i="4"/>
  <c r="AS18" i="4"/>
  <c r="V18" i="4"/>
  <c r="AD18" i="4"/>
  <c r="AL18" i="4"/>
  <c r="O18" i="4"/>
  <c r="W18" i="4"/>
  <c r="AE18" i="4"/>
  <c r="AM18" i="4"/>
  <c r="Q18" i="4"/>
  <c r="Y18" i="4"/>
  <c r="AG18" i="4"/>
  <c r="AO18" i="4"/>
  <c r="AF18" i="4"/>
  <c r="AH18" i="4"/>
  <c r="P18" i="4"/>
  <c r="AJ18" i="4"/>
  <c r="R18" i="4"/>
  <c r="AN18" i="4"/>
  <c r="Z18" i="4"/>
  <c r="AB18" i="4"/>
  <c r="T18" i="4"/>
  <c r="X18" i="4"/>
  <c r="AP18" i="4"/>
  <c r="AR18" i="4"/>
  <c r="P7" i="4"/>
  <c r="X7" i="4"/>
  <c r="AF7" i="4"/>
  <c r="AN7" i="4"/>
  <c r="R7" i="4"/>
  <c r="Z7" i="4"/>
  <c r="AH7" i="4"/>
  <c r="AP7" i="4"/>
  <c r="S7" i="4"/>
  <c r="AA7" i="4"/>
  <c r="AI7" i="4"/>
  <c r="AQ7" i="4"/>
  <c r="T7" i="4"/>
  <c r="AB7" i="4"/>
  <c r="AJ7" i="4"/>
  <c r="AR7" i="4"/>
  <c r="V7" i="4"/>
  <c r="AD7" i="4"/>
  <c r="AL7" i="4"/>
  <c r="AE7" i="4"/>
  <c r="AG7" i="4"/>
  <c r="O7" i="4"/>
  <c r="AK7" i="4"/>
  <c r="Q7" i="4"/>
  <c r="AM7" i="4"/>
  <c r="Y7" i="4"/>
  <c r="AC7" i="4"/>
  <c r="U7" i="4"/>
  <c r="W7" i="4"/>
  <c r="AO7" i="4"/>
  <c r="AS7" i="4"/>
  <c r="V38" i="4"/>
  <c r="AD38" i="4"/>
  <c r="AL38" i="4"/>
  <c r="O38" i="4"/>
  <c r="W38" i="4"/>
  <c r="AE38" i="4"/>
  <c r="AM38" i="4"/>
  <c r="P38" i="4"/>
  <c r="X38" i="4"/>
  <c r="AF38" i="4"/>
  <c r="AN38" i="4"/>
  <c r="Q38" i="4"/>
  <c r="Y38" i="4"/>
  <c r="AG38" i="4"/>
  <c r="AO38" i="4"/>
  <c r="R38" i="4"/>
  <c r="Z38" i="4"/>
  <c r="AH38" i="4"/>
  <c r="AP38" i="4"/>
  <c r="S38" i="4"/>
  <c r="AA38" i="4"/>
  <c r="AI38" i="4"/>
  <c r="AQ38" i="4"/>
  <c r="U38" i="4"/>
  <c r="AB38" i="4"/>
  <c r="AC38" i="4"/>
  <c r="AJ38" i="4"/>
  <c r="AK38" i="4"/>
  <c r="AR38" i="4"/>
  <c r="AS38" i="4"/>
  <c r="T19" i="4"/>
  <c r="AB19" i="4"/>
  <c r="AJ19" i="4"/>
  <c r="AR19" i="4"/>
  <c r="V19" i="4"/>
  <c r="AD19" i="4"/>
  <c r="AL19" i="4"/>
  <c r="O19" i="4"/>
  <c r="W19" i="4"/>
  <c r="AE19" i="4"/>
  <c r="AM19" i="4"/>
  <c r="P19" i="4"/>
  <c r="X19" i="4"/>
  <c r="AF19" i="4"/>
  <c r="AN19" i="4"/>
  <c r="R19" i="4"/>
  <c r="Z19" i="4"/>
  <c r="AH19" i="4"/>
  <c r="AP19" i="4"/>
  <c r="U19" i="4"/>
  <c r="AQ19" i="4"/>
  <c r="Y19" i="4"/>
  <c r="AS19" i="4"/>
  <c r="AA19" i="4"/>
  <c r="AC19" i="4"/>
  <c r="Q19" i="4"/>
  <c r="AK19" i="4"/>
  <c r="S19" i="4"/>
  <c r="AO19" i="4"/>
  <c r="AI19" i="4"/>
  <c r="AG19" i="4"/>
  <c r="Q49" i="4"/>
  <c r="Y49" i="4"/>
  <c r="AG49" i="4"/>
  <c r="AO49" i="4"/>
  <c r="R49" i="4"/>
  <c r="Z49" i="4"/>
  <c r="AH49" i="4"/>
  <c r="AP49" i="4"/>
  <c r="S49" i="4"/>
  <c r="AA49" i="4"/>
  <c r="AI49" i="4"/>
  <c r="AQ49" i="4"/>
  <c r="AB49" i="4"/>
  <c r="AJ49" i="4"/>
  <c r="AR49" i="4"/>
  <c r="U49" i="4"/>
  <c r="AC49" i="4"/>
  <c r="AK49" i="4"/>
  <c r="AS49" i="4"/>
  <c r="V49" i="4"/>
  <c r="AD49" i="4"/>
  <c r="AL49" i="4"/>
  <c r="AE49" i="4"/>
  <c r="AF49" i="4"/>
  <c r="AM49" i="4"/>
  <c r="AN49" i="4"/>
  <c r="O49" i="4"/>
  <c r="P49" i="4"/>
  <c r="W49" i="4"/>
  <c r="X49" i="4"/>
  <c r="R50" i="4"/>
  <c r="Z50" i="4"/>
  <c r="AH50" i="4"/>
  <c r="AP50" i="4"/>
  <c r="S50" i="4"/>
  <c r="AA50" i="4"/>
  <c r="AI50" i="4"/>
  <c r="AQ50" i="4"/>
  <c r="AB50" i="4"/>
  <c r="AJ50" i="4"/>
  <c r="AR50" i="4"/>
  <c r="U50" i="4"/>
  <c r="AC50" i="4"/>
  <c r="AK50" i="4"/>
  <c r="AS50" i="4"/>
  <c r="V50" i="4"/>
  <c r="AD50" i="4"/>
  <c r="AL50" i="4"/>
  <c r="O50" i="4"/>
  <c r="W50" i="4"/>
  <c r="AE50" i="4"/>
  <c r="AM50" i="4"/>
  <c r="AF50" i="4"/>
  <c r="AG50" i="4"/>
  <c r="AN50" i="4"/>
  <c r="AO50" i="4"/>
  <c r="P50" i="4"/>
  <c r="Q50" i="4"/>
  <c r="X50" i="4"/>
  <c r="Y50" i="4"/>
  <c r="S33" i="4"/>
  <c r="AA33" i="4"/>
  <c r="AI33" i="4"/>
  <c r="AQ33" i="4"/>
  <c r="AB33" i="4"/>
  <c r="AJ33" i="4"/>
  <c r="AR33" i="4"/>
  <c r="U33" i="4"/>
  <c r="AC33" i="4"/>
  <c r="AK33" i="4"/>
  <c r="AS33" i="4"/>
  <c r="V33" i="4"/>
  <c r="AD33" i="4"/>
  <c r="AL33" i="4"/>
  <c r="Q33" i="4"/>
  <c r="Y33" i="4"/>
  <c r="AG33" i="4"/>
  <c r="AO33" i="4"/>
  <c r="R33" i="4"/>
  <c r="Z33" i="4"/>
  <c r="AH33" i="4"/>
  <c r="AP33" i="4"/>
  <c r="AN33" i="4"/>
  <c r="O33" i="4"/>
  <c r="P33" i="4"/>
  <c r="W33" i="4"/>
  <c r="X33" i="4"/>
  <c r="AE33" i="4"/>
  <c r="AF33" i="4"/>
  <c r="AM33" i="4"/>
  <c r="S51" i="4"/>
  <c r="AA51" i="4"/>
  <c r="AI51" i="4"/>
  <c r="AQ51" i="4"/>
  <c r="AB51" i="4"/>
  <c r="AJ51" i="4"/>
  <c r="AR51" i="4"/>
  <c r="U51" i="4"/>
  <c r="AC51" i="4"/>
  <c r="AK51" i="4"/>
  <c r="AS51" i="4"/>
  <c r="V51" i="4"/>
  <c r="AD51" i="4"/>
  <c r="AL51" i="4"/>
  <c r="O51" i="4"/>
  <c r="W51" i="4"/>
  <c r="AE51" i="4"/>
  <c r="AM51" i="4"/>
  <c r="P51" i="4"/>
  <c r="X51" i="4"/>
  <c r="AF51" i="4"/>
  <c r="AN51" i="4"/>
  <c r="AG51" i="4"/>
  <c r="AH51" i="4"/>
  <c r="AO51" i="4"/>
  <c r="AP51" i="4"/>
  <c r="Q51" i="4"/>
  <c r="R51" i="4"/>
  <c r="Y51" i="4"/>
  <c r="Z51" i="4"/>
  <c r="N36" i="4"/>
  <c r="N39" i="4"/>
  <c r="N37" i="4"/>
  <c r="N17" i="4"/>
  <c r="N42" i="4"/>
  <c r="N5" i="4"/>
  <c r="N24" i="4"/>
  <c r="N13" i="4"/>
  <c r="N45" i="4"/>
  <c r="N32" i="4"/>
  <c r="N21" i="4"/>
  <c r="N10" i="4"/>
  <c r="N23" i="4"/>
  <c r="N27" i="4"/>
  <c r="N9" i="4"/>
  <c r="N40" i="4"/>
  <c r="N35" i="4"/>
  <c r="N6" i="4"/>
  <c r="N25" i="4"/>
  <c r="N43" i="4"/>
  <c r="N22" i="4"/>
  <c r="N46" i="4"/>
  <c r="N29" i="4"/>
  <c r="N7" i="4"/>
  <c r="N38" i="4"/>
  <c r="N19" i="4"/>
  <c r="N44" i="4"/>
  <c r="N30" i="4"/>
  <c r="N11" i="4"/>
  <c r="N15" i="4"/>
  <c r="N14" i="4"/>
  <c r="N33" i="4"/>
  <c r="N18" i="4"/>
  <c r="N26" i="4"/>
  <c r="N8" i="4"/>
  <c r="N31" i="4"/>
  <c r="N20" i="4"/>
  <c r="N12" i="4"/>
  <c r="N16" i="4"/>
  <c r="N34" i="4"/>
  <c r="N41" i="4"/>
  <c r="N28" i="4"/>
  <c r="N3" i="4" l="1"/>
  <c r="N4" i="4" l="1"/>
  <c r="U4" i="4"/>
  <c r="AC4" i="4"/>
  <c r="V4" i="4"/>
  <c r="AD4" i="4"/>
  <c r="AL4" i="4"/>
  <c r="O4" i="4"/>
  <c r="W4" i="4"/>
  <c r="AE4" i="4"/>
  <c r="P4" i="4"/>
  <c r="X4" i="4"/>
  <c r="AF4" i="4"/>
  <c r="AN4" i="4"/>
  <c r="Q4" i="4"/>
  <c r="Y4" i="4"/>
  <c r="AG4" i="4"/>
  <c r="R4" i="4"/>
  <c r="Z4" i="4"/>
  <c r="AH4" i="4"/>
  <c r="AI4" i="4"/>
  <c r="AS4" i="4"/>
  <c r="AJ4" i="4"/>
  <c r="AK4" i="4"/>
  <c r="AM4" i="4"/>
  <c r="S4" i="4"/>
  <c r="AO4" i="4"/>
  <c r="T4" i="4"/>
  <c r="AP4" i="4"/>
  <c r="AA4" i="4"/>
  <c r="AQ4" i="4"/>
  <c r="AB4" i="4"/>
  <c r="AR4" i="4"/>
  <c r="I4" i="11"/>
  <c r="H4" i="11"/>
  <c r="G4" i="11"/>
  <c r="C4" i="11"/>
  <c r="F4" i="11"/>
  <c r="E4" i="11"/>
  <c r="B4" i="11"/>
  <c r="A4" i="11" l="1"/>
  <c r="A53" i="11" l="1"/>
  <c r="A52" i="11"/>
  <c r="T27" i="4" l="1"/>
  <c r="T45" i="4"/>
  <c r="T34" i="4"/>
  <c r="T49" i="4"/>
  <c r="T29" i="4"/>
  <c r="T25" i="4"/>
  <c r="T53" i="4"/>
  <c r="T24" i="4"/>
  <c r="T50" i="4"/>
  <c r="T31" i="4"/>
  <c r="T33" i="4"/>
  <c r="T36" i="4"/>
  <c r="T44" i="4"/>
  <c r="T41" i="4"/>
  <c r="T28" i="4"/>
  <c r="T38" i="4"/>
  <c r="T30" i="4"/>
  <c r="T40" i="4"/>
  <c r="T26" i="4"/>
  <c r="T52" i="4"/>
  <c r="T42" i="4"/>
  <c r="T51" i="4"/>
  <c r="T32" i="4"/>
  <c r="T37" i="4"/>
  <c r="T48" i="4"/>
  <c r="T46" i="4"/>
  <c r="T43" i="4"/>
  <c r="T35" i="4"/>
  <c r="T47" i="4"/>
  <c r="T39" i="4"/>
</calcChain>
</file>

<file path=xl/comments1.xml><?xml version="1.0" encoding="utf-8"?>
<comments xmlns="http://schemas.openxmlformats.org/spreadsheetml/2006/main">
  <authors>
    <author>Autor</author>
  </authors>
  <commentList>
    <comment ref="A3" authorId="0" shapeId="0">
      <text>
        <r>
          <rPr>
            <b/>
            <sz val="8"/>
            <color indexed="81"/>
            <rFont val="Arial"/>
            <family val="2"/>
          </rPr>
          <t>Autor:</t>
        </r>
        <r>
          <rPr>
            <sz val="8"/>
            <color indexed="81"/>
            <rFont val="Arial"/>
            <family val="2"/>
          </rPr>
          <t xml:space="preserve">
2. Betriebsübliche Bezeichnung wie zum Beispiel „Kühler Brunnen 1“.</t>
        </r>
      </text>
    </comment>
    <comment ref="F3" authorId="0" shapeId="0">
      <text>
        <r>
          <rPr>
            <b/>
            <sz val="9"/>
            <color indexed="81"/>
            <rFont val="Segoe UI"/>
            <family val="2"/>
          </rPr>
          <t>Autor:</t>
        </r>
        <r>
          <rPr>
            <sz val="9"/>
            <color indexed="81"/>
            <rFont val="Segoe UI"/>
            <family val="2"/>
          </rPr>
          <t xml:space="preserve">
Die Angabe "Überexponiert" oder die Verwendung eines Größer-Zeichens (&gt;) sind möglich. Beantworten Sie die erscheinende Abfrage mit "Ja" und beachten Sie die Angaben in Spalte J</t>
        </r>
      </text>
    </comment>
    <comment ref="J3" authorId="0" shapeId="0">
      <text>
        <r>
          <rPr>
            <b/>
            <sz val="9"/>
            <color indexed="81"/>
            <rFont val="Segoe UI"/>
            <family val="2"/>
          </rPr>
          <t>Autor:</t>
        </r>
        <r>
          <rPr>
            <sz val="9"/>
            <color indexed="81"/>
            <rFont val="Segoe UI"/>
            <family val="2"/>
          </rPr>
          <t xml:space="preserve">
Das weitere Vorgehen ist ein Vorschlag, der sich auf Basis des Messwertes der Radon-Aktivitätskonzentration und des verwendeten Messgerätes ergibt und stellt lediglich eine Empfehlung dar. Für mögliche Fehler in der Berechnung, die sich auf die Einhaltung gesetzlicher Vorschriften auswirken, wird keine Verantwortung und keine Haftung übernommen. Kontaktieren Sie das zuständige Regierungspräsidium, sofern Unklarheiten vorliegen.
Sofern die Radon-222-Aktivitätskonzentration im Zeitraum der zweiten Messung größer als im Zeitraum der ersten Messung ist, kann die tatsächliche Messdauer des zweiten Messgeräts bis zur Überexposition kürzer ausfallen als berechnet.</t>
        </r>
      </text>
    </comment>
    <comment ref="R3" authorId="0" shapeId="0">
      <text>
        <r>
          <rPr>
            <b/>
            <sz val="9"/>
            <color indexed="81"/>
            <rFont val="Segoe UI"/>
            <family val="2"/>
          </rPr>
          <t>Autor:</t>
        </r>
        <r>
          <rPr>
            <sz val="9"/>
            <color indexed="81"/>
            <rFont val="Segoe UI"/>
            <family val="2"/>
          </rPr>
          <t xml:space="preserve">
Der Wert des berechneten, gewichteten Mittelwertes wird aufgerundet, um konservativ zu bewerten.</t>
        </r>
      </text>
    </comment>
    <comment ref="U3" authorId="0" shapeId="0">
      <text>
        <r>
          <rPr>
            <b/>
            <sz val="9"/>
            <color indexed="81"/>
            <rFont val="Segoe UI"/>
            <family val="2"/>
          </rPr>
          <t>Autor:</t>
        </r>
        <r>
          <rPr>
            <sz val="9"/>
            <color indexed="81"/>
            <rFont val="Segoe UI"/>
            <family val="2"/>
          </rPr>
          <t xml:space="preserve">
Der Wert wird gemäß folgender Reihenfolge ausgewählt:
1. Spalte R - Gewichteter Mittelwert enthält eine Zahl (Messwert für erste und zweite Messung vorhanden).
2. Spalte O - Aktivitätskonzentration der zweiten Messung enthält eine Zahl (kein gewichteter Mittelwert vorhanden, das heißt die erste Messung enthält keinen Wert oder ist überexponiert).
3. Spalte F - Aktivitätskonzentration der ersten Messung enthält eine Zahl (keine zweite Messung vorhanden, kein gewichteter Mittelwert vorhanden).
</t>
        </r>
      </text>
    </comment>
  </commentList>
</comments>
</file>

<file path=xl/comments2.xml><?xml version="1.0" encoding="utf-8"?>
<comments xmlns="http://schemas.openxmlformats.org/spreadsheetml/2006/main">
  <authors>
    <author>Autor</author>
  </authors>
  <commentList>
    <comment ref="E2" authorId="0" shapeId="0">
      <text>
        <r>
          <rPr>
            <b/>
            <sz val="8"/>
            <color indexed="81"/>
            <rFont val="Arial"/>
            <family val="2"/>
          </rPr>
          <t>Autor:</t>
        </r>
        <r>
          <rPr>
            <sz val="8"/>
            <color indexed="81"/>
            <rFont val="Arial"/>
            <family val="2"/>
          </rPr>
          <t xml:space="preserve">
Betriebsübliche Bezeichnung wie zum Beispiel „Kühler Brunnen 1“.</t>
        </r>
      </text>
    </comment>
    <comment ref="G2" authorId="0" shapeId="0">
      <text>
        <r>
          <rPr>
            <b/>
            <sz val="8"/>
            <color indexed="81"/>
            <rFont val="Arial"/>
            <family val="2"/>
          </rPr>
          <t>Autor:</t>
        </r>
        <r>
          <rPr>
            <sz val="8"/>
            <color indexed="81"/>
            <rFont val="Arial"/>
            <family val="2"/>
          </rPr>
          <t xml:space="preserve">
Q: Quellschächte
S: Sammelschächte
B: Brunnen 
H: Hochbehälter
W: Wasseraufbereitung 
P: Pumpstation 
A: Andere Anlagen und Räume</t>
        </r>
      </text>
    </comment>
    <comment ref="H2" authorId="0" shapeId="0">
      <text>
        <r>
          <rPr>
            <b/>
            <sz val="8"/>
            <color indexed="81"/>
            <rFont val="Arial"/>
            <family val="2"/>
          </rPr>
          <t>Autor:
Bereich A</t>
        </r>
        <r>
          <rPr>
            <sz val="8"/>
            <color indexed="81"/>
            <rFont val="Arial"/>
            <family val="2"/>
          </rPr>
          <t xml:space="preserve"> umfasst Anlagen und Räume wie Quelle, Sammelschacht, Brunnen, Wasseraufbereitung und Hochbehälter mit bekanntermaßen hohen Radonkonzentration. 
</t>
        </r>
        <r>
          <rPr>
            <b/>
            <sz val="8"/>
            <color indexed="81"/>
            <rFont val="Arial"/>
            <family val="2"/>
          </rPr>
          <t>Bereich B</t>
        </r>
        <r>
          <rPr>
            <sz val="8"/>
            <color indexed="81"/>
            <rFont val="Arial"/>
            <family val="2"/>
          </rPr>
          <t xml:space="preserve"> umfasst Anlagen und Räume wie Büros, Lager und Werkstätten mit baulicher oder bautechnischer Verbindung zu Anlagen nach Bereich A.</t>
        </r>
      </text>
    </comment>
    <comment ref="I2" authorId="0" shapeId="0">
      <text>
        <r>
          <rPr>
            <b/>
            <sz val="8"/>
            <color indexed="81"/>
            <rFont val="Arial"/>
            <family val="2"/>
          </rPr>
          <t>Autor:</t>
        </r>
        <r>
          <rPr>
            <sz val="8"/>
            <color indexed="81"/>
            <rFont val="Arial"/>
            <family val="2"/>
          </rPr>
          <t xml:space="preserve">
Gesamte, nicht auf einzelne Arbeitskräfte bezogene Aufenthaltszeit im Jahr an diesem Arbeitsplatz in Stunden.</t>
        </r>
      </text>
    </comment>
    <comment ref="J2" authorId="0" shapeId="0">
      <text>
        <r>
          <rPr>
            <b/>
            <sz val="8"/>
            <color indexed="81"/>
            <rFont val="Arial"/>
            <family val="2"/>
          </rPr>
          <t>Autor:</t>
        </r>
        <r>
          <rPr>
            <sz val="8"/>
            <color indexed="81"/>
            <rFont val="Arial"/>
            <family val="2"/>
          </rPr>
          <t xml:space="preserve">
„Nicht zutreffend“ angeben oder Angabe des Jahres, in der die Altmessung durchgeführt wurde. Geben Sie hier bitte auch einen eindeutigen Verweis auf eine gegebenenfalls beigefügte Unterlage mit detaillierteren Angaben für den betroffenen Arbeitsplatz an.</t>
        </r>
      </text>
    </comment>
    <comment ref="K2" authorId="0" shapeId="0">
      <text>
        <r>
          <rPr>
            <b/>
            <sz val="8"/>
            <color indexed="81"/>
            <rFont val="Arial"/>
            <family val="2"/>
          </rPr>
          <t>Autor:</t>
        </r>
        <r>
          <rPr>
            <sz val="8"/>
            <color indexed="81"/>
            <rFont val="Arial"/>
            <family val="2"/>
          </rPr>
          <t xml:space="preserve">
Radonkonzentration in Bq/m³ vor der Durchführung von Reduzierungsmaßnahmen oder das Messergebnis der Radonkonzentration im Rahmen arbeitsplatzbezogener Abschätzungen nach vorheriger Strahlenschutzverordnung (Erstmessung). Texteingaben sind trotz Fehlermeldung möglich. Beantworten Sie die erscheinende Abfrage mit "Ja".</t>
        </r>
      </text>
    </comment>
    <comment ref="L2" authorId="0" shapeId="0">
      <text>
        <r>
          <rPr>
            <b/>
            <sz val="8"/>
            <color indexed="81"/>
            <rFont val="Arial"/>
            <family val="2"/>
          </rPr>
          <t>Autor:</t>
        </r>
        <r>
          <rPr>
            <sz val="8"/>
            <color indexed="81"/>
            <rFont val="Arial"/>
            <family val="2"/>
          </rPr>
          <t xml:space="preserve">
„Nicht zutreffend“ angeben oder Angabe der Radonkonzentration in Bq/m³ nach der Durchführung von Reduzierungsmaßnahmen (Erfolgskontrolle). Texteingaben sind trotz Fehlermeldung möglich. Beantworten Sie die erscheinende Abfrage mit "Ja".</t>
        </r>
      </text>
    </comment>
    <comment ref="M2" authorId="0" shapeId="0">
      <text>
        <r>
          <rPr>
            <b/>
            <sz val="8"/>
            <color indexed="81"/>
            <rFont val="Arial"/>
            <family val="2"/>
          </rPr>
          <t>Autor:</t>
        </r>
        <r>
          <rPr>
            <sz val="8"/>
            <color indexed="81"/>
            <rFont val="Arial"/>
            <family val="2"/>
          </rPr>
          <t xml:space="preserve">
„Nicht zutreffend“ angeben oder Angabe einer kurzen Beschreibung der ergriffenen baulichen und/oder technischen Reduzierungsmaßnahmen wie zum Beispiel Installation von Ventilatoren, Abdichtung des Mauerwerks oder Abdichtung von Fenstern und Türen. Geben Sie hier bitte einen eindeutigen Verweis auf eine gegebenenfalls beigefügte Unterlage mit detaillierteren Angaben zu den Maßnahmen für den betroffenen Arbeitsplatz an. Texteingaben sind trotz Fehlermeldung möglich. Beantworten Sie die erscheinende Abfrage mit "Ja".
</t>
        </r>
      </text>
    </comment>
    <comment ref="N2" authorId="0" shapeId="0">
      <text>
        <r>
          <rPr>
            <b/>
            <sz val="8"/>
            <color indexed="81"/>
            <rFont val="Arial"/>
            <family val="2"/>
          </rPr>
          <t>Autor:</t>
        </r>
        <r>
          <rPr>
            <sz val="8"/>
            <color indexed="81"/>
            <rFont val="Arial"/>
            <family val="2"/>
          </rPr>
          <t xml:space="preserve">
„Nicht zutreffend“ angeben oder Angabe einer kurzen Beschreibung der ergriffenen organisatorischen Reduzierungsmaßnahmen wie zum Beispiel Lüften, regelmäßige Kontrolle von Dichtungen, Maskentragpflicht oder Begrenzung der Aufenthaltszeit. Geben Sie hier bitte einen eindeutigen Verweis auf eine gegebenenfalls beigefügte Unterlage mit detaillierteren Angaben zu den Maßnahmen für den betroffenen Arbeitsplatz an.</t>
        </r>
      </text>
    </comment>
    <comment ref="O2" authorId="0" shapeId="0">
      <text>
        <r>
          <rPr>
            <b/>
            <sz val="8"/>
            <color indexed="81"/>
            <rFont val="Arial"/>
            <family val="2"/>
          </rPr>
          <t>Autor:</t>
        </r>
        <r>
          <rPr>
            <sz val="8"/>
            <color indexed="81"/>
            <rFont val="Arial"/>
            <family val="2"/>
          </rPr>
          <t xml:space="preserve">
„Nicht zutreffend“ angeben oder kurze Darlegung der Gründe für den Verzicht auf Reduzierungsmaßnahmen, die sich entweder aus den überwiegenden Belangen des Arbeits- oder Gesundheitsschutzes oder aus der Natur des Arbeitsplatzes ergeben. Geben Sie hier bitte auch einen eindeutigen Verweis auf eine gegebenenfalls beigefügte Unterlage mit detaillierteren Angaben für den betroffenen Arbeitsplatz an.</t>
        </r>
      </text>
    </comment>
    <comment ref="P2" authorId="0" shapeId="0">
      <text>
        <r>
          <rPr>
            <b/>
            <sz val="8"/>
            <color indexed="81"/>
            <rFont val="Arial"/>
            <family val="2"/>
          </rPr>
          <t>Autor:</t>
        </r>
        <r>
          <rPr>
            <sz val="8"/>
            <color indexed="81"/>
            <rFont val="Arial"/>
            <family val="2"/>
          </rPr>
          <t xml:space="preserve">
Kurze Beschreibung der weiteren vorgesehenen baulichen, technischen oder organisatorischen Reduzierungsmaßnahmen oder Maßnahmen wie Veränderung oder Verlegung des Arbeitsplatzes. Geben Sie hier bitte auch einen eindeutigen Verweis auf eine gegebenenfalls beigefügte Unterlage mit detaillierteren Angaben für den betroffenen Arbeitsplatz an.</t>
        </r>
      </text>
    </comment>
  </commentList>
</comments>
</file>

<file path=xl/comments3.xml><?xml version="1.0" encoding="utf-8"?>
<comments xmlns="http://schemas.openxmlformats.org/spreadsheetml/2006/main">
  <authors>
    <author>Autor</author>
  </authors>
  <commentList>
    <comment ref="A12" authorId="0" shapeId="0">
      <text>
        <r>
          <rPr>
            <b/>
            <sz val="8"/>
            <color indexed="81"/>
            <rFont val="Arial"/>
            <family val="2"/>
          </rPr>
          <t>Autor:</t>
        </r>
        <r>
          <rPr>
            <sz val="8"/>
            <color indexed="81"/>
            <rFont val="Arial"/>
            <family val="2"/>
          </rPr>
          <t xml:space="preserve">
Die Messung der Radonexposition erfolgt mit personengebundenen Exposimetern. Für die Abschätzung der effektiven Dosis im Kalenderjahr muss gewährleistet sein, dass die Messungen alle Tätigkeiten abdecken, die die Arbeitskraft ausführt (inklusive deren Dauer) und zu einer Radon-Exposition führen können.
- Das Exposimeter ist in den Bereichen A und B zu tragen.
- Die Aufenthaltszeiten in Bereich A und B sind zu dokumentieren.</t>
        </r>
      </text>
    </comment>
    <comment ref="B17" authorId="0" shapeId="0">
      <text>
        <r>
          <rPr>
            <b/>
            <sz val="10"/>
            <color indexed="81"/>
            <rFont val="Arial"/>
            <family val="2"/>
          </rPr>
          <t>Autor:</t>
        </r>
        <r>
          <rPr>
            <sz val="10"/>
            <color indexed="81"/>
            <rFont val="Arial"/>
            <family val="2"/>
          </rPr>
          <t xml:space="preserve">
Die Mittelwertberechnung der auf das Jahr hochgerechneten effektiven Dosen aus personengebundenen Messungen darf nur erfolgen, wenn die einzelnen Messungen unter den gleichen Bedingungen (alle relevanten Tätigkeiten) erfolgen, d.h. repräsentativ sind.</t>
        </r>
      </text>
    </comment>
  </commentList>
</comments>
</file>

<file path=xl/sharedStrings.xml><?xml version="1.0" encoding="utf-8"?>
<sst xmlns="http://schemas.openxmlformats.org/spreadsheetml/2006/main" count="337" uniqueCount="268">
  <si>
    <t>Detektor Nummer</t>
  </si>
  <si>
    <t>Name oder Typ</t>
  </si>
  <si>
    <t>Bereich A oder B</t>
  </si>
  <si>
    <t>Name</t>
  </si>
  <si>
    <t>Beschreibung der ergriffenen baulichen bzw. technischen Maßnahmen</t>
  </si>
  <si>
    <t>Beschreibung der ergriffenen organisatorischen Maßnahmen</t>
  </si>
  <si>
    <t>Begründung des Verzichts auf Maßnahmen</t>
  </si>
  <si>
    <t>Beschreibung der weiteren vorgesehenen Maßnahmen</t>
  </si>
  <si>
    <t>Jahr der Altmes-sung</t>
  </si>
  <si>
    <t>Ldf. Nr.</t>
  </si>
  <si>
    <t>Summe Stunden in einem Jahr</t>
  </si>
  <si>
    <t>Dosis in mSv/a</t>
  </si>
  <si>
    <t>Betriebsübliche Bezeichnung</t>
  </si>
  <si>
    <t>Aufent-haltszeit in h</t>
  </si>
  <si>
    <t>Radon-konzentration vor ergriffener Maßnahme in Bq/m3</t>
  </si>
  <si>
    <t>Radon-konzentration nach ergriffener Maßnahme in Bq/m3</t>
  </si>
  <si>
    <t>Telefonnummer</t>
  </si>
  <si>
    <t>Datum</t>
  </si>
  <si>
    <t>Unterschrift</t>
  </si>
  <si>
    <t>I. Allgemeine Angaben</t>
  </si>
  <si>
    <t>E-Mail-Adresse</t>
  </si>
  <si>
    <t>II. Bemerkungen</t>
  </si>
  <si>
    <t>Anzahl</t>
  </si>
  <si>
    <t>Ansprechpartner für den Strahlenschutz vor Ort</t>
  </si>
  <si>
    <t>III.1 Anzahl der Arbeitskräfte</t>
  </si>
  <si>
    <t>III.2 Anzahl der Arbeitskräfte mit effektiver Dosis größer als 6 Millisievert im Kalenderjahr</t>
  </si>
  <si>
    <t>Name der Arbeitskraft</t>
  </si>
  <si>
    <t>Berechnete Radon-Exposition pro Jahr in MBq*h/m³</t>
  </si>
  <si>
    <t>Anmelde-nummer Arbeitsplatz</t>
  </si>
  <si>
    <t>Effektive Dosis pro Jahr in Millisievert (mSV)</t>
  </si>
  <si>
    <t xml:space="preserve">Abschätzung der Radon-Aktivitätskonzentration der Arbeitskräfte 
pro Kalenderjahr an angemeldeten Arbeitsplätzen in Anlagen 
der Wassergewinnung, -aufbereitung und -verteilung </t>
  </si>
  <si>
    <t>Bezichnung</t>
  </si>
  <si>
    <t>Reduzierungsmaßnahmen</t>
  </si>
  <si>
    <t>Radonkonzentration [Bq/m³]</t>
  </si>
  <si>
    <t>Expositionsort
(Betriebsübliche Bezeichnung)</t>
  </si>
  <si>
    <t xml:space="preserve">Detektor Nummer </t>
  </si>
  <si>
    <t>Abschätzung der Radon-Aktivitätskonzentration der Arbeitskräfte pro Kalenderjahr an angemeldeten Arbeitsplätzen in Anlagen der Wassergewinnung, -aufbereitung und -verteilung</t>
  </si>
  <si>
    <t>Name des Betriebs</t>
  </si>
  <si>
    <t>Adresse des Betriebs</t>
  </si>
  <si>
    <t>Verantwortlicher für die Arbeitsplätze des Betriebs</t>
  </si>
  <si>
    <t>Bestätigung der Richtigkeit und Vollständigkeit des Deckblatts und aller vorgelegten Abschätzungen der Radonexposition der einzelnen Arbeitskräfte nach Abschnitt IV</t>
  </si>
  <si>
    <t>Kommentar</t>
  </si>
  <si>
    <t>Pot. Alpha-energie-Konzen-tration in mJ/m³</t>
  </si>
  <si>
    <t>Erwartete Aufent-haltszeit (A und B) pro Jahr in h</t>
  </si>
  <si>
    <t>Berechnete Radon-Exposition pro Jahr in mJ*h/m³</t>
  </si>
  <si>
    <t>Aufhent-haltszeit (A und B) im Mess-zeitraum in h</t>
  </si>
  <si>
    <t>Laufende Nummer</t>
  </si>
  <si>
    <t>IV.1 Messungen zur Abschätzung der Radonexposition</t>
  </si>
  <si>
    <t>Angabe der zugehörigen durchgeführten Arbeiten</t>
  </si>
  <si>
    <r>
      <t xml:space="preserve">IV. Abschätzung der Radonexposition </t>
    </r>
    <r>
      <rPr>
        <b/>
        <u/>
        <sz val="12"/>
        <color rgb="FFFF0000"/>
        <rFont val="Arial"/>
        <family val="2"/>
      </rPr>
      <t>einer</t>
    </r>
    <r>
      <rPr>
        <b/>
        <sz val="12"/>
        <color theme="1"/>
        <rFont val="Arial"/>
        <family val="2"/>
      </rPr>
      <t xml:space="preserve"> Arbeitskraft pro Kalenderjahr</t>
    </r>
  </si>
  <si>
    <t>Radon-Exposition im Mess-zeitraum in MBq*h/m³</t>
  </si>
  <si>
    <t>Gesamtergebnis: 
Effektive Dosis im Kalenderjahr in mSv</t>
  </si>
  <si>
    <t>Radon-Konzen-tration in Bq/m³</t>
  </si>
  <si>
    <t>Berechnete Jahres-Radon-exposition in MBq*h/m³</t>
  </si>
  <si>
    <t>Betriebsübliche Bezeichnung des Arbeitsplatzes</t>
  </si>
  <si>
    <t>Für jede Arbeitskraft, die an einem angemeldeten Arbeitsplatz tätig wird, ist eine separate Abschätzung der Exposition nach dem Tabellenblatt "Abschätzung für 1 Arbeitskraft" auszufüllen und vorzulegen.</t>
  </si>
  <si>
    <t>Die Anzahl der Arbeitskräfte ergibt sich nach dem Ausfüllen des Tabellenblatts "Abschätzung für 1 Arbeitskraft" für die betroffenen Mitarbeitenden.</t>
  </si>
  <si>
    <t>Gemäß Anlage 18 Teil B Nummer 3 der Strahlenschutzverordnung (StrlSchV) ist davon auszugehen, dass eine effektive Dosis von 1 Millisievert durch eine Radon-222-Exposition von 0,32 Megabecquerel je Kubikmeter mal Stunde verursacht wird.
Ergibt die Abschätzung der Exposition durch Radon, dass die effektive Dosis 6 Millisievert im Kalenderjahr überschreiten kann, so sind für die angemeldeten Arbeitsplätze die Anforderungen des beruflichen Strahlenschutzes nach § 131 und § 132 des Strahlenschutzgesetzes sowie nach § 157 und § 158 der Strahlenschutzverordnung zu erfüllen. 
Bei Fragen wenden Sie sich bitte an Ihre zuständige Aufsichtsbehörde.</t>
  </si>
  <si>
    <t>I</t>
  </si>
  <si>
    <t>II</t>
  </si>
  <si>
    <t>III</t>
  </si>
  <si>
    <t>Exposimeter-Bezeichnung</t>
  </si>
  <si>
    <t>ALTRAC LD</t>
  </si>
  <si>
    <t>RadonTec PRD</t>
  </si>
  <si>
    <t>RadonTec PRD Exposimeter (11 MBq*h/m³)</t>
  </si>
  <si>
    <t>Sättigungsgrenze / (kBq*h/m³)</t>
  </si>
  <si>
    <t>Sättigungsgrenze / (MBq*h/m³)</t>
  </si>
  <si>
    <t>Eintrag für Auswahlliste</t>
  </si>
  <si>
    <t>ALTRAC LD (22 MBq*h/m³)</t>
  </si>
  <si>
    <t>Dosimetrics Eurofins (8 MBq*h/m³)</t>
  </si>
  <si>
    <t>Dosimetrics Eurofins</t>
  </si>
  <si>
    <t>MPA NRW Dosimeter (20 MBq*h/m³)</t>
  </si>
  <si>
    <t>MPA NRW Dosimeter</t>
  </si>
  <si>
    <t>Anzahl der Arbeitskräfte, die an diesen Arbeitsplätzen tätig werden:</t>
  </si>
  <si>
    <t>Bestätigung der Richtigkeit und Vollständigkeit des Deckblatts und aller vorgelegten Daten zu den jeweiligen Arbeitsplätzen</t>
  </si>
  <si>
    <t>Betrieb</t>
  </si>
  <si>
    <t>Aktivitäts-konzen-tration in Bq/m³</t>
  </si>
  <si>
    <t>Un-sicher-heit in Bq/m³</t>
  </si>
  <si>
    <t>Angabe von Messergebnissen der Radon-Aktivitätskonzentration und weiterer Informationen für die jeweils betroffenen Arbeitsplätze.</t>
  </si>
  <si>
    <t>Maximale durchschnittliche Aktivitätskonzentration für eine Jahresmessung / (Bq/m³)</t>
  </si>
  <si>
    <t>Aufenthalts-dauer pro Jahr in Tagen</t>
  </si>
  <si>
    <t>Aufenthalts-dauer pro Tag in Stunden</t>
  </si>
  <si>
    <t>Jahresex-position in MBq*h/m³</t>
  </si>
  <si>
    <t>Verwendetes Messgerät (obere Grenze Messbereich)</t>
  </si>
  <si>
    <t>Zur internen Nutzung der Regierungspräsidien. Die Daten werden aus dem Reiter "Arbeitsplätze Anmeldung" bezogen.
Die Richtigkeit der Daten aus dem Reiter "Arbeitsplätze Anmeldung" und deren Übereinstimmung mit den durch die Betreiber übermittelten Daten ist zu prüfen.</t>
  </si>
  <si>
    <t>Maximale Messdauer eines zweiten Messgerätes desselben Typs in Tagen</t>
  </si>
  <si>
    <t>Bereich-Typ</t>
  </si>
  <si>
    <t>Verwendetes Messgerät 
(obere Grenze Messbereich)</t>
  </si>
  <si>
    <t>Messdauer in Tagen (berechnet)</t>
  </si>
  <si>
    <t>Messdauer in Tagen</t>
  </si>
  <si>
    <t>KIT FKSD (5,0 MBq*h/m³)</t>
  </si>
  <si>
    <t>KIT FKSD</t>
  </si>
  <si>
    <t>Weiteres Vorgehen nach zweiter Messung</t>
  </si>
  <si>
    <t>Weiteres Vorgehen nach erster Messung</t>
  </si>
  <si>
    <t>Gewichteter Mittelwert / Bq/m³</t>
  </si>
  <si>
    <t>Vorgehen zweite Messung 2</t>
  </si>
  <si>
    <t>Vorgehen zweite Messung 3</t>
  </si>
  <si>
    <t>Vorgehen zweite Messung 5</t>
  </si>
  <si>
    <t>Vorgehen zweite Messung 6</t>
  </si>
  <si>
    <t>Vorgehen zweite Messung 8</t>
  </si>
  <si>
    <t>Vorgehen zweite Messung 1 1</t>
  </si>
  <si>
    <t>Vorgehen zweite Messung 1 b</t>
  </si>
  <si>
    <t xml:space="preserve"> Bq/m³ kleiner als der gesetzliche Referenzwert von 300 Bq/m³ ist.</t>
  </si>
  <si>
    <t xml:space="preserve">Der Arbeitsplatz ist nicht anzumelden, da der gewichtete Mittelwert mit </t>
  </si>
  <si>
    <t xml:space="preserve"> Bq/m³ kleiner als der gesetzliche Referenzwert von 300 Bq/m³ ist, bei der ersten Messung jedoch vermutlich eine Überexposition stattfand.</t>
  </si>
  <si>
    <t>Vorgehen zweite Messung 4 a</t>
  </si>
  <si>
    <t>Vorgehen zweite Messung 4 b</t>
  </si>
  <si>
    <t>Sie haben nur einen Wert bei der zweiten Messung eingegeben. Bitte geben Sie auch einen Wert bei der ersten Messung ein.</t>
  </si>
  <si>
    <t>Dauer in Tagen (be-rech-net)</t>
  </si>
  <si>
    <t>Gewichteter Mittelwert</t>
  </si>
  <si>
    <t>Keine Berechnung möglich.</t>
  </si>
  <si>
    <t>Bewertung und weitere Schritte</t>
  </si>
  <si>
    <t>Maßnahmen 1</t>
  </si>
  <si>
    <t>Maßnahmen 2</t>
  </si>
  <si>
    <t>Maßnahmen 3</t>
  </si>
  <si>
    <t>Nein - Keine Maßnahmen sind geplant.</t>
  </si>
  <si>
    <t>Nein - Maßnahmen wurden bereits durchgefürt.</t>
  </si>
  <si>
    <t>Ja - Maßnahmen werden zukünftig durchgeführt.</t>
  </si>
  <si>
    <t>Werden zukünftig Maßnahmen durch-geführt?</t>
  </si>
  <si>
    <t>Für weitere Schritte rele-vanter Wert</t>
  </si>
  <si>
    <t>Referenzwert</t>
  </si>
  <si>
    <t>Sehr große Zahl</t>
  </si>
  <si>
    <t>Bitte ausfüllen.</t>
  </si>
  <si>
    <t>Nicht zutreffend.</t>
  </si>
  <si>
    <t>Ausfüllhinweis 1</t>
  </si>
  <si>
    <t>Ausfüllhinweis 2</t>
  </si>
  <si>
    <t>Ausfüllhinweis 3</t>
  </si>
  <si>
    <t>Bitte eintragen falls Altmessung vorliegend.</t>
  </si>
  <si>
    <t>Auf-ent-halts-zeit in h</t>
  </si>
  <si>
    <t>Jahr der Alt-mes-sung</t>
  </si>
  <si>
    <t>Radon-konzen-tration vor ergriffener Maßnahme in Bq/m3</t>
  </si>
  <si>
    <t>Radon-konzen-tration nach ergriffener Maßnahme in Bq/m3</t>
  </si>
  <si>
    <t>Beschreibung der ergriffenen organisa-torischen Maßnahmen</t>
  </si>
  <si>
    <t>ID für SVERWEIS</t>
  </si>
  <si>
    <t>Arbeitsplatz anzumelden?</t>
  </si>
  <si>
    <t>Detektor Nummer(n)</t>
  </si>
  <si>
    <t>Hilfsspalte um anzumeldende Arbeitsplätze zu filtern</t>
  </si>
  <si>
    <t>Ort, Datum</t>
  </si>
  <si>
    <r>
      <t xml:space="preserve">Anmeldung von Arbeitsplätzen in Anlagen der Wassergewinnung, -aufbereitung und -verteilung
</t>
    </r>
    <r>
      <rPr>
        <sz val="10"/>
        <color rgb="FFFF0000"/>
        <rFont val="Arial"/>
        <family val="2"/>
      </rPr>
      <t>Die aufgelisteten Arbeitsplätze dienen als Hilfe für die Identifikation von Arbeitsplätzen, die nach § 129 StrlSchG anzumelden sind und wird aus Daten der vorhergehenden Tabellen-blätter ermittelt. Die Verantwortung für die Richtigkeit aller Angaben und die Einhaltung gesetzlicher Vorgaben liegt bei der an das Regierungspräsidium übermittelnden Person.</t>
    </r>
  </si>
  <si>
    <t>Vorgehen erste Messung 2</t>
  </si>
  <si>
    <t>Vorgehen erste Messung 3 a</t>
  </si>
  <si>
    <t>Vorgehen erste Messung 3 b</t>
  </si>
  <si>
    <t>Vorgehen erste Messung 4</t>
  </si>
  <si>
    <t xml:space="preserve">Der Messwert der ersten Messung ist so hoch, dass eine Jahresmessung mindestens &gt;= </t>
  </si>
  <si>
    <t>Von (Datum tt.mm.jjjj)</t>
  </si>
  <si>
    <t>Bis (Datum tt.mm.jjjj)</t>
  </si>
  <si>
    <t>Von  (Datum tt.mm.jjjj)</t>
  </si>
  <si>
    <t>Bis  (Datum tt.mm.jjjj)</t>
  </si>
  <si>
    <t>Messzeit-raum Beginn (Datum tt.mm.jjjj)</t>
  </si>
  <si>
    <t>Messzeit-raum Ende (Datum tt.mm.jjjj)</t>
  </si>
  <si>
    <t>Aktivitäts-konzen-tration in Bq/m³ *</t>
  </si>
  <si>
    <t>Expositionsort
(Betriebsübliche Bezeichnung) *</t>
  </si>
  <si>
    <t>Weiteres Vorgehen nach erster Messung *</t>
  </si>
  <si>
    <t>Gewichteter Mittelwert in Bq/m³ *</t>
  </si>
  <si>
    <t>Messung *</t>
  </si>
  <si>
    <r>
      <rPr>
        <b/>
        <sz val="8"/>
        <color theme="1"/>
        <rFont val="Arial"/>
        <family val="2"/>
      </rPr>
      <t>Personengebundene Exposimeter:</t>
    </r>
    <r>
      <rPr>
        <sz val="8"/>
        <color theme="1"/>
        <rFont val="Arial"/>
        <family val="2"/>
      </rPr>
      <t xml:space="preserve"> </t>
    </r>
    <r>
      <rPr>
        <u/>
        <sz val="8"/>
        <color rgb="FFFF0000"/>
        <rFont val="Arial"/>
        <family val="2"/>
      </rPr>
      <t>Mittelwert*</t>
    </r>
    <r>
      <rPr>
        <sz val="8"/>
        <color theme="1"/>
        <rFont val="Arial"/>
        <family val="2"/>
      </rPr>
      <t xml:space="preserve"> der effektiven Dosis pro Jahr in Millisievert (mSv) = </t>
    </r>
  </si>
  <si>
    <r>
      <rPr>
        <b/>
        <sz val="8"/>
        <color theme="1"/>
        <rFont val="Arial"/>
        <family val="2"/>
      </rPr>
      <t>Ortsbezogene Exposimeter (Alphaenergie-Konzentration)</t>
    </r>
    <r>
      <rPr>
        <sz val="8"/>
        <color theme="1"/>
        <rFont val="Arial"/>
        <family val="2"/>
      </rPr>
      <t xml:space="preserve">: </t>
    </r>
    <r>
      <rPr>
        <u/>
        <sz val="8"/>
        <color rgb="FFFF0000"/>
        <rFont val="Arial"/>
        <family val="2"/>
      </rPr>
      <t>Summe*</t>
    </r>
    <r>
      <rPr>
        <sz val="8"/>
        <color theme="1"/>
        <rFont val="Arial"/>
        <family val="2"/>
      </rPr>
      <t xml:space="preserve"> der effektiven Dosis pro Jahr in Millisievert (mSv) = </t>
    </r>
  </si>
  <si>
    <r>
      <rPr>
        <b/>
        <sz val="8"/>
        <color theme="1"/>
        <rFont val="Arial"/>
        <family val="2"/>
      </rPr>
      <t>Ortsbezogene Exposimeter</t>
    </r>
    <r>
      <rPr>
        <sz val="8"/>
        <color theme="1"/>
        <rFont val="Arial"/>
        <family val="2"/>
      </rPr>
      <t xml:space="preserve">: </t>
    </r>
    <r>
      <rPr>
        <u/>
        <sz val="8"/>
        <color rgb="FFFF0000"/>
        <rFont val="Arial"/>
        <family val="2"/>
      </rPr>
      <t>Summe*</t>
    </r>
    <r>
      <rPr>
        <sz val="8"/>
        <color theme="1"/>
        <rFont val="Arial"/>
        <family val="2"/>
      </rPr>
      <t xml:space="preserve"> der effektiven Dosis pro Jahr in Millisievert (mSv) = </t>
    </r>
  </si>
  <si>
    <t>Vorgehen erste Messung 1 a</t>
  </si>
  <si>
    <t>Vorgehen erste Messung 1 b</t>
  </si>
  <si>
    <t>Monats-Angabe</t>
  </si>
  <si>
    <t>Grenze Messgeräte</t>
  </si>
  <si>
    <t>Sicherheits-Addition auf Zeiten</t>
  </si>
  <si>
    <t>12 Monate</t>
  </si>
  <si>
    <t>6 Monate</t>
  </si>
  <si>
    <t>3 Monate</t>
  </si>
  <si>
    <t xml:space="preserve">Eine zweite Messung durchführen (Ergebnisse in Spalten K bis Q eintragen). Ein Messgerät desselben Typs sollten Sie bei gleichbleibender durchschnittlicher Radonkonzentration maximal für </t>
  </si>
  <si>
    <t>Tage, ab denen keine zweite Messung notwendig wird</t>
  </si>
  <si>
    <t>Vorgehen erste Messung 5</t>
  </si>
  <si>
    <t>Der Arbeitsplatz muss nicht angemeldet werden. Die Ergebnisse und zugehörigen Aufzeichnungen sind bis zur Beendigung der Betätigung oder bis zum Vorliegen neuer Messergebnisse aufzubewahren und der zuständigen Behörde auf Verlangen vorzulegen.</t>
  </si>
  <si>
    <t>Name oder Typ *</t>
  </si>
  <si>
    <t>Bereich A oder B *</t>
  </si>
  <si>
    <t>Radon-konzen-tration vor ergriffener Maßnahme in Bq/m³ *</t>
  </si>
  <si>
    <t>Radon-konzen-tration nach ergriffener Maßnahme in Bq/m³ *</t>
  </si>
  <si>
    <t>Beschreibung der ergriffenen baulichen bzw. technischen Maßnahmen *</t>
  </si>
  <si>
    <t>Beschreibung der ergriffenen organisa-torischen Maßnahmen *</t>
  </si>
  <si>
    <t>Begründung des Verzichts auf Maßnahmen *</t>
  </si>
  <si>
    <t>Beschreibung der weiteren vorgesehenen Maßnahmen *</t>
  </si>
  <si>
    <t>Betriebs-übliche Bezeichnung *</t>
  </si>
  <si>
    <t>01</t>
  </si>
  <si>
    <t>02</t>
  </si>
  <si>
    <t>03</t>
  </si>
  <si>
    <t>04</t>
  </si>
  <si>
    <t>05</t>
  </si>
  <si>
    <t>06</t>
  </si>
  <si>
    <t>07</t>
  </si>
  <si>
    <t>08</t>
  </si>
  <si>
    <t>09</t>
  </si>
  <si>
    <t>10</t>
  </si>
  <si>
    <t>11</t>
  </si>
  <si>
    <t>12</t>
  </si>
  <si>
    <t>13</t>
  </si>
  <si>
    <t>14</t>
  </si>
  <si>
    <t>15</t>
  </si>
  <si>
    <t>16</t>
  </si>
  <si>
    <t>17</t>
  </si>
  <si>
    <t>18</t>
  </si>
  <si>
    <t>19</t>
  </si>
  <si>
    <t>20</t>
  </si>
  <si>
    <t>21</t>
  </si>
  <si>
    <t>22</t>
  </si>
  <si>
    <t>23</t>
  </si>
  <si>
    <t>24</t>
  </si>
  <si>
    <t>25</t>
  </si>
  <si>
    <t>26</t>
  </si>
  <si>
    <t>27</t>
  </si>
  <si>
    <t>28</t>
  </si>
  <si>
    <t>29</t>
  </si>
  <si>
    <t>30</t>
  </si>
  <si>
    <t>31</t>
  </si>
  <si>
    <t>32</t>
  </si>
  <si>
    <t>33</t>
  </si>
  <si>
    <t>34</t>
  </si>
  <si>
    <t>35</t>
  </si>
  <si>
    <t>36</t>
  </si>
  <si>
    <t>37</t>
  </si>
  <si>
    <t>38</t>
  </si>
  <si>
    <t>39</t>
  </si>
  <si>
    <t>40</t>
  </si>
  <si>
    <t>41</t>
  </si>
  <si>
    <t>42</t>
  </si>
  <si>
    <t>43</t>
  </si>
  <si>
    <t>44</t>
  </si>
  <si>
    <t>45</t>
  </si>
  <si>
    <t>46</t>
  </si>
  <si>
    <t>47</t>
  </si>
  <si>
    <t>48</t>
  </si>
  <si>
    <t>49</t>
  </si>
  <si>
    <t>50</t>
  </si>
  <si>
    <t>Für jede betroffene Arbeitskraft ist eines dieser Blätter auszufüllen. Dieses Tabellenblatt können Sie duplizieren (Rechtsklick auf den Reiter unten – Verschieben oder Kopieren – Kopie erstellen wählen).</t>
  </si>
  <si>
    <t>Teil 1 der Erstmessung 
(z. B. Kurzzeitmessung über 14 Tage)</t>
  </si>
  <si>
    <t>Falls zutreffend: Teil 2 der Erstmessung 
(z. B. Ergänzungsmessung)</t>
  </si>
  <si>
    <t>Hinweis: Bei allen nachfolgenden Tabellenblättern ist für die Spaltenüberschriften mit Sternchen (*) ein erläuterndes Kommentar verfügbar, welches durch Zeigen mit der Maus auf die entsprechende Spaltenüberschrift eingeblendet werden kann.</t>
  </si>
  <si>
    <t>Zahlen von 1 bis 50 für ID von SVERWEIS - NICHT verändern.</t>
  </si>
  <si>
    <t>Sofern das Exposimeter überexponiert wurde: Neues Exposimeter mit erweitertem Messbereich nutzen ODER Maßnahme zur Reduktion der Radonkonzentration durchführen ODER Arbeitsplatz bei begründetem Verzicht auf Maßnahmen direkt anmelden.</t>
  </si>
  <si>
    <t xml:space="preserve"> ergeben würde. Somit sind Maßnahmen zur Reduktion der Radonkonzentration durchzuführen ODER der Arbeitsplatz ist bei begründetem Verzicht auf Maßnahmen direkt anzumelden.</t>
  </si>
  <si>
    <t>Die Möglichkeiten sind unter anderem: Neues Exposimeter mit erweitertem Messbereich nutzen ODER Maßnahme zur Reduktion der Radonkonzentration durchführen ODER Arbeitsplatz bei begründetem Verzicht auf Maßnahmen direkt anmelden.</t>
  </si>
  <si>
    <t xml:space="preserve"> einsetzen, um eine Überexposition zu vermeiden.</t>
  </si>
  <si>
    <t>Der Arbeitsplatz ist nach § 129 StrlSchG beim örtlich zuständigen Regierungspräsidium anzumelden.</t>
  </si>
  <si>
    <t xml:space="preserve">Bitte halten Sie Rücksprache mit Ihrem örtlich zuständigen Regierungspräsidium, da der Messwert der zweiten Messung mit </t>
  </si>
  <si>
    <t>Der Arbeitsplatz ist nach § 129 StrlSchG beim örtlich zuständigen Regierungspräsidium anzumelden, sofern bei beiden Messung entweder Überexpositionen oder Referenzwertüberschreitungen festgestellt wurden.</t>
  </si>
  <si>
    <t>Bitte halten Sie Rücksprache mit dem Hersteller des Messgerätes oder mit Ihrem zuständigen Regierungspräsidium, sofern bei der zweiten Messung eine Überexposition stattfand.</t>
  </si>
  <si>
    <t>Maßnahmen zur Reduktion der Radonkonzentration und eine anschließende Erfolgsmessung über eine Dauer von 12 Monaten werden durchgeführt und sind maximal 30 Monaten nach Bekanntwerden der Überschreitung des Referenzwertes abzuschließen.</t>
  </si>
  <si>
    <t>Vorgehen zweite Messung 9</t>
  </si>
  <si>
    <r>
      <t>Bitte Spalte J</t>
    </r>
    <r>
      <rPr>
        <sz val="8"/>
        <color theme="1"/>
        <rFont val="Calibri"/>
        <family val="2"/>
        <scheme val="minor"/>
      </rPr>
      <t> </t>
    </r>
    <r>
      <rPr>
        <sz val="11"/>
        <color theme="1"/>
        <rFont val="Calibri"/>
        <family val="2"/>
        <scheme val="minor"/>
      </rPr>
      <t>beachten.</t>
    </r>
  </si>
  <si>
    <t>Bitte geben Sie in Spalte S an, ob zukünftig Maßnahmen zur Reduktion der Radonkonzentration durchgeführt werden oder nicht.</t>
  </si>
  <si>
    <t>FEHLER, bitte Datum prüfen.</t>
  </si>
  <si>
    <t>FEHLER!</t>
  </si>
  <si>
    <t>Dokumentation / Bezeichnung</t>
  </si>
  <si>
    <t>Sonstiges 1</t>
  </si>
  <si>
    <t>Sonstiges 2</t>
  </si>
  <si>
    <t>Bitte die Spalten C, D und H ausfüllen, da sonst keine Empfehlung möglich ist.</t>
  </si>
  <si>
    <t>Vorgehen erste Messung 0 a</t>
  </si>
  <si>
    <t>Vorgehen erste Messung 0 b</t>
  </si>
  <si>
    <t>Bitte Daten für das sonstige Messgerät in Tabellenblatt 'Helper - Detektoren' eingeben.</t>
  </si>
  <si>
    <t>Vorgehen erste Messung 0 c</t>
  </si>
  <si>
    <t>Bitte ein Datum in Spalte C eintragen.</t>
  </si>
  <si>
    <t>Jahr der Altmes-sung *</t>
  </si>
  <si>
    <t>Vorgehen zweite Messung 7 b</t>
  </si>
  <si>
    <t>Vorgehen zweite Messung 7 a</t>
  </si>
  <si>
    <t>Bitte Spalte J beachten. Sofern KEIN neues Exposimeter mit erweitertem Messbereich genutzt wird, geben Sie in Spalte S an, ob zukünftig Maßnahmen zur Reduktion der Radonkonzentration durchgeführt werden oder nicht.</t>
  </si>
  <si>
    <t>III. Anzahl der Arbeitskräfte</t>
  </si>
  <si>
    <t>Gesamt-aufent-haltszeit in h pro Jahr *</t>
  </si>
  <si>
    <r>
      <t xml:space="preserve">IV.1.1 Messungen mit </t>
    </r>
    <r>
      <rPr>
        <b/>
        <u/>
        <sz val="8"/>
        <color theme="1"/>
        <rFont val="Arial"/>
        <family val="2"/>
      </rPr>
      <t>personengebundenen</t>
    </r>
    <r>
      <rPr>
        <b/>
        <sz val="8"/>
        <color theme="1"/>
        <rFont val="Arial"/>
        <family val="2"/>
      </rPr>
      <t xml:space="preserve"> Exposimetern.</t>
    </r>
  </si>
  <si>
    <r>
      <t xml:space="preserve">IV.1.2 Messungen mit </t>
    </r>
    <r>
      <rPr>
        <b/>
        <u/>
        <sz val="8"/>
        <color theme="1"/>
        <rFont val="Arial"/>
        <family val="2"/>
      </rPr>
      <t>ortsgebundenen Exposimetern</t>
    </r>
    <r>
      <rPr>
        <b/>
        <sz val="8"/>
        <color theme="1"/>
        <rFont val="Arial"/>
        <family val="2"/>
      </rPr>
      <t xml:space="preserve"> für Arbeiten, die nicht mit personengebundenen Exposimetern (Nummer IV.1.1) oder ortsbezogenen Messungen der pot. Alphaenergie-Konzentration (Nummer IV.1.3) erfasst sind.</t>
    </r>
  </si>
  <si>
    <r>
      <t xml:space="preserve">IV.1.3 </t>
    </r>
    <r>
      <rPr>
        <b/>
        <u/>
        <sz val="8"/>
        <color theme="1"/>
        <rFont val="Arial"/>
        <family val="2"/>
      </rPr>
      <t xml:space="preserve">Ortsbezogene Messungen der pot. Alphaenergie-Konzentration </t>
    </r>
    <r>
      <rPr>
        <b/>
        <sz val="8"/>
        <color theme="1"/>
        <rFont val="Arial"/>
        <family val="2"/>
      </rPr>
      <t>für Arbeiten, die nicht mit personengebundenen Exposimetern (Nummer IV.1.1) oder ortsgebundenen Exposimetern (Nummer IV.1.2) erfasst sind.</t>
    </r>
  </si>
  <si>
    <t>Radonova Radtrak3 (50 MBq*h/m³)</t>
  </si>
  <si>
    <t>Radonova Radtrak3</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</si>
</sst>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mc:Ignorable="x14ac x16r2">
  <numFmts count="2">
    <numFmt numFmtId="164" formatCode="0.000"/>
    <numFmt numFmtId="165" formatCode="0.0"/>
  </numFmts>
  <fonts count="50" x14ac:knownFonts="1">
    <font>
      <sz val="11"/>
      <color theme="1"/>
      <name val="Calibri"/>
      <family val="2"/>
      <scheme val="minor"/>
    </font>
    <font>
      <sz val="10"/>
      <color theme="1"/>
      <name val="Arial"/>
      <family val="2"/>
    </font>
    <font>
      <sz val="10"/>
      <color theme="1"/>
      <name val="Arial"/>
      <family val="2"/>
    </font>
    <font>
      <sz val="10"/>
      <color theme="1"/>
      <name val="Arial"/>
      <family val="2"/>
    </font>
    <font>
      <sz val="10"/>
      <color theme="1"/>
      <name val="Arial"/>
      <family val="2"/>
    </font>
    <font>
      <sz val="10"/>
      <color theme="1"/>
      <name val="Arial"/>
      <family val="2"/>
    </font>
    <font>
      <sz val="10"/>
      <color theme="1"/>
      <name val="Arial"/>
      <family val="2"/>
    </font>
    <font>
      <sz val="10"/>
      <color theme="1"/>
      <name val="Arial"/>
      <family val="2"/>
    </font>
    <font>
      <sz val="10"/>
      <color theme="1"/>
      <name val="Arial"/>
      <family val="2"/>
    </font>
    <font>
      <sz val="10"/>
      <color theme="1"/>
      <name val="Arial"/>
      <family val="2"/>
    </font>
    <font>
      <sz val="10"/>
      <color theme="1"/>
      <name val="Arial"/>
      <family val="2"/>
    </font>
    <font>
      <sz val="10"/>
      <color theme="1"/>
      <name val="Arial"/>
      <family val="2"/>
    </font>
    <font>
      <sz val="10"/>
      <color theme="1"/>
      <name val="Arial"/>
      <family val="2"/>
    </font>
    <font>
      <sz val="10"/>
      <color theme="1"/>
      <name val="Arial"/>
      <family val="2"/>
    </font>
    <font>
      <sz val="10"/>
      <color theme="1"/>
      <name val="Arial"/>
      <family val="2"/>
    </font>
    <font>
      <sz val="10"/>
      <color theme="1"/>
      <name val="Arial"/>
      <family val="2"/>
    </font>
    <font>
      <sz val="10"/>
      <color theme="1"/>
      <name val="Arial"/>
      <family val="2"/>
    </font>
    <font>
      <sz val="10"/>
      <color theme="1"/>
      <name val="Arial"/>
      <family val="2"/>
    </font>
    <font>
      <sz val="10"/>
      <color theme="1"/>
      <name val="Arial"/>
      <family val="2"/>
    </font>
    <font>
      <sz val="10"/>
      <color theme="1"/>
      <name val="Arial"/>
      <family val="2"/>
    </font>
    <font>
      <sz val="10"/>
      <color theme="1"/>
      <name val="Arial"/>
      <family val="2"/>
    </font>
    <font>
      <b/>
      <sz val="10"/>
      <color theme="1"/>
      <name val="Arial"/>
      <family val="2"/>
    </font>
    <font>
      <b/>
      <sz val="8"/>
      <color theme="1"/>
      <name val="Arial"/>
      <family val="2"/>
    </font>
    <font>
      <sz val="8"/>
      <color theme="1"/>
      <name val="Arial"/>
      <family val="2"/>
    </font>
    <font>
      <b/>
      <sz val="12"/>
      <color theme="1"/>
      <name val="Arial"/>
      <family val="2"/>
    </font>
    <font>
      <b/>
      <sz val="10"/>
      <color rgb="FFFF0000"/>
      <name val="Arial"/>
      <family val="2"/>
    </font>
    <font>
      <i/>
      <sz val="8"/>
      <color theme="1"/>
      <name val="Arial"/>
      <family val="2"/>
    </font>
    <font>
      <b/>
      <u/>
      <sz val="8"/>
      <color theme="1"/>
      <name val="Arial"/>
      <family val="2"/>
    </font>
    <font>
      <b/>
      <u/>
      <sz val="12"/>
      <color rgb="FFFF0000"/>
      <name val="Arial"/>
      <family val="2"/>
    </font>
    <font>
      <sz val="6"/>
      <color theme="1"/>
      <name val="Arial"/>
      <family val="2"/>
    </font>
    <font>
      <i/>
      <sz val="10"/>
      <color theme="1"/>
      <name val="Arial"/>
      <family val="2"/>
    </font>
    <font>
      <b/>
      <sz val="11"/>
      <color theme="1"/>
      <name val="Calibri"/>
      <family val="2"/>
      <scheme val="minor"/>
    </font>
    <font>
      <u/>
      <sz val="10"/>
      <color theme="10"/>
      <name val="Arial"/>
      <family val="2"/>
    </font>
    <font>
      <b/>
      <sz val="6"/>
      <color theme="1"/>
      <name val="Arial"/>
      <family val="2"/>
    </font>
    <font>
      <b/>
      <sz val="8"/>
      <color rgb="FFFF0000"/>
      <name val="Arial"/>
      <family val="2"/>
    </font>
    <font>
      <b/>
      <sz val="8"/>
      <color indexed="81"/>
      <name val="Arial"/>
      <family val="2"/>
    </font>
    <font>
      <sz val="8"/>
      <color indexed="81"/>
      <name val="Arial"/>
      <family val="2"/>
    </font>
    <font>
      <b/>
      <sz val="10"/>
      <color indexed="81"/>
      <name val="Arial"/>
      <family val="2"/>
    </font>
    <font>
      <sz val="10"/>
      <color indexed="81"/>
      <name val="Arial"/>
      <family val="2"/>
    </font>
    <font>
      <u/>
      <sz val="8"/>
      <color rgb="FFFF0000"/>
      <name val="Arial"/>
      <family val="2"/>
    </font>
    <font>
      <sz val="9"/>
      <color indexed="81"/>
      <name val="Segoe UI"/>
      <family val="2"/>
    </font>
    <font>
      <b/>
      <sz val="9"/>
      <color indexed="81"/>
      <name val="Segoe UI"/>
      <family val="2"/>
    </font>
    <font>
      <sz val="8"/>
      <color theme="1"/>
      <name val="Calibri"/>
      <family val="2"/>
      <scheme val="minor"/>
    </font>
    <font>
      <sz val="8"/>
      <name val="Arial"/>
      <family val="2"/>
    </font>
    <font>
      <sz val="10"/>
      <color rgb="FFFF0000"/>
      <name val="Arial"/>
      <family val="2"/>
    </font>
    <font>
      <sz val="12"/>
      <color theme="1"/>
      <name val="Arial"/>
      <family val="2"/>
    </font>
    <font>
      <b/>
      <sz val="10"/>
      <name val="Arial"/>
      <family val="2"/>
    </font>
    <font>
      <b/>
      <sz val="12"/>
      <name val="Arial"/>
      <family val="2"/>
    </font>
    <font>
      <i/>
      <sz val="10"/>
      <color theme="0"/>
      <name val="Arial"/>
      <family val="2"/>
    </font>
    <font>
      <i/>
      <sz val="11"/>
      <color theme="0"/>
      <name val="Calibri"/>
      <family val="2"/>
      <scheme val="minor"/>
    </font>
  </fonts>
  <fills count="12">
    <fill>
      <patternFill patternType="none"/>
    </fill>
    <fill>
      <patternFill patternType="gray125"/>
    </fill>
    <fill>
      <patternFill patternType="solid">
        <fgColor theme="7" tint="0.59999389629810485"/>
        <bgColor indexed="64"/>
      </patternFill>
    </fill>
    <fill>
      <patternFill patternType="solid">
        <fgColor theme="8" tint="0.39997558519241921"/>
        <bgColor indexed="64"/>
      </patternFill>
    </fill>
    <fill>
      <patternFill patternType="solid">
        <fgColor rgb="FFFFE699"/>
        <bgColor indexed="64"/>
      </patternFill>
    </fill>
    <fill>
      <patternFill patternType="solid">
        <fgColor theme="0"/>
        <bgColor indexed="64"/>
      </patternFill>
    </fill>
    <fill>
      <patternFill patternType="solid">
        <fgColor theme="0" tint="-0.14999847407452621"/>
        <bgColor indexed="64"/>
      </patternFill>
    </fill>
    <fill>
      <patternFill patternType="solid">
        <fgColor rgb="FF8EA9DB"/>
        <bgColor indexed="64"/>
      </patternFill>
    </fill>
    <fill>
      <patternFill patternType="solid">
        <fgColor theme="1" tint="0.499984740745262"/>
        <bgColor indexed="64"/>
      </patternFill>
    </fill>
    <fill>
      <patternFill patternType="solid">
        <fgColor rgb="FFFFFF00"/>
        <bgColor indexed="64"/>
      </patternFill>
    </fill>
    <fill>
      <patternFill patternType="solid">
        <fgColor theme="4" tint="0.39997558519241921"/>
        <bgColor indexed="64"/>
      </patternFill>
    </fill>
    <fill>
      <patternFill patternType="solid">
        <fgColor rgb="FFFF0000"/>
        <bgColor indexed="64"/>
      </patternFill>
    </fill>
  </fills>
  <borders count="54">
    <border>
      <left/>
      <right/>
      <top/>
      <bottom/>
      <diagonal/>
    </border>
    <border>
      <left/>
      <right/>
      <top/>
      <bottom style="thick">
        <color auto="1"/>
      </bottom>
      <diagonal/>
    </border>
    <border>
      <left style="thick">
        <color indexed="64"/>
      </left>
      <right/>
      <top/>
      <bottom style="thick">
        <color auto="1"/>
      </bottom>
      <diagonal/>
    </border>
    <border>
      <left style="thin">
        <color indexed="64"/>
      </left>
      <right style="thin">
        <color indexed="64"/>
      </right>
      <top style="thin">
        <color indexed="64"/>
      </top>
      <bottom style="thin">
        <color indexed="64"/>
      </bottom>
      <diagonal/>
    </border>
    <border>
      <left style="thin">
        <color indexed="64"/>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style="thin">
        <color indexed="64"/>
      </right>
      <top style="thin">
        <color indexed="64"/>
      </top>
      <bottom style="thick">
        <color indexed="64"/>
      </bottom>
      <diagonal/>
    </border>
    <border>
      <left/>
      <right style="thick">
        <color indexed="64"/>
      </right>
      <top/>
      <bottom style="thick">
        <color indexed="64"/>
      </bottom>
      <diagonal/>
    </border>
    <border>
      <left style="thin">
        <color indexed="64"/>
      </left>
      <right style="thick">
        <color indexed="64"/>
      </right>
      <top style="thin">
        <color indexed="64"/>
      </top>
      <bottom style="thin">
        <color indexed="64"/>
      </bottom>
      <diagonal/>
    </border>
    <border>
      <left style="thin">
        <color indexed="64"/>
      </left>
      <right style="thick">
        <color indexed="64"/>
      </right>
      <top style="thin">
        <color indexed="64"/>
      </top>
      <bottom style="thick">
        <color indexed="64"/>
      </bottom>
      <diagonal/>
    </border>
    <border>
      <left style="thin">
        <color indexed="64"/>
      </left>
      <right style="thin">
        <color indexed="64"/>
      </right>
      <top/>
      <bottom style="thin">
        <color indexed="64"/>
      </bottom>
      <diagonal/>
    </border>
    <border>
      <left style="thin">
        <color indexed="64"/>
      </left>
      <right style="thick">
        <color indexed="64"/>
      </right>
      <top/>
      <bottom style="thin">
        <color indexed="64"/>
      </bottom>
      <diagonal/>
    </border>
    <border>
      <left style="thick">
        <color indexed="64"/>
      </left>
      <right style="thin">
        <color indexed="64"/>
      </right>
      <top/>
      <bottom style="thin">
        <color indexed="64"/>
      </bottom>
      <diagonal/>
    </border>
    <border>
      <left style="thick">
        <color indexed="64"/>
      </left>
      <right style="thin">
        <color indexed="64"/>
      </right>
      <top style="thin">
        <color indexed="64"/>
      </top>
      <bottom style="thin">
        <color indexed="64"/>
      </bottom>
      <diagonal/>
    </border>
    <border>
      <left style="thick">
        <color indexed="64"/>
      </left>
      <right style="thin">
        <color indexed="64"/>
      </right>
      <top style="thin">
        <color indexed="64"/>
      </top>
      <bottom style="thick">
        <color indexed="64"/>
      </bottom>
      <diagonal/>
    </border>
    <border>
      <left/>
      <right style="thin">
        <color indexed="64"/>
      </right>
      <top style="thin">
        <color indexed="64"/>
      </top>
      <bottom style="thick">
        <color indexed="64"/>
      </bottom>
      <diagonal/>
    </border>
    <border>
      <left/>
      <right style="thin">
        <color indexed="64"/>
      </right>
      <top/>
      <bottom style="thin">
        <color indexed="64"/>
      </bottom>
      <diagonal/>
    </border>
    <border>
      <left style="thin">
        <color indexed="64"/>
      </left>
      <right style="thin">
        <color indexed="64"/>
      </right>
      <top style="thick">
        <color indexed="64"/>
      </top>
      <bottom style="thick">
        <color indexed="64"/>
      </bottom>
      <diagonal/>
    </border>
    <border>
      <left style="thin">
        <color indexed="64"/>
      </left>
      <right style="thick">
        <color indexed="64"/>
      </right>
      <top style="thick">
        <color indexed="64"/>
      </top>
      <bottom style="thick">
        <color indexed="64"/>
      </bottom>
      <diagonal/>
    </border>
    <border>
      <left style="thick">
        <color indexed="64"/>
      </left>
      <right style="thin">
        <color indexed="64"/>
      </right>
      <top style="thick">
        <color indexed="64"/>
      </top>
      <bottom style="thick">
        <color indexed="64"/>
      </bottom>
      <diagonal/>
    </border>
    <border>
      <left style="thick">
        <color indexed="64"/>
      </left>
      <right style="thin">
        <color indexed="64"/>
      </right>
      <top style="thick">
        <color indexed="64"/>
      </top>
      <bottom style="thin">
        <color indexed="64"/>
      </bottom>
      <diagonal/>
    </border>
    <border>
      <left style="thin">
        <color indexed="64"/>
      </left>
      <right style="thin">
        <color indexed="64"/>
      </right>
      <top style="thick">
        <color indexed="64"/>
      </top>
      <bottom style="thin">
        <color indexed="64"/>
      </bottom>
      <diagonal/>
    </border>
    <border>
      <left style="thin">
        <color indexed="64"/>
      </left>
      <right style="thick">
        <color indexed="64"/>
      </right>
      <top style="thick">
        <color indexed="64"/>
      </top>
      <bottom style="thin">
        <color indexed="64"/>
      </bottom>
      <diagonal/>
    </border>
    <border>
      <left/>
      <right style="thick">
        <color indexed="64"/>
      </right>
      <top style="thin">
        <color indexed="64"/>
      </top>
      <bottom style="thick">
        <color auto="1"/>
      </bottom>
      <diagonal/>
    </border>
    <border>
      <left style="thin">
        <color indexed="64"/>
      </left>
      <right/>
      <top style="thick">
        <color indexed="64"/>
      </top>
      <bottom style="thin">
        <color indexed="64"/>
      </bottom>
      <diagonal/>
    </border>
    <border>
      <left/>
      <right/>
      <top style="thick">
        <color indexed="64"/>
      </top>
      <bottom style="thin">
        <color indexed="64"/>
      </bottom>
      <diagonal/>
    </border>
    <border>
      <left/>
      <right style="thin">
        <color indexed="64"/>
      </right>
      <top style="thick">
        <color indexed="64"/>
      </top>
      <bottom style="thin">
        <color indexed="64"/>
      </bottom>
      <diagonal/>
    </border>
    <border>
      <left/>
      <right style="thick">
        <color indexed="64"/>
      </right>
      <top style="thick">
        <color indexed="64"/>
      </top>
      <bottom style="thin">
        <color indexed="64"/>
      </bottom>
      <diagonal/>
    </border>
    <border>
      <left style="thin">
        <color indexed="64"/>
      </left>
      <right/>
      <top style="thin">
        <color indexed="64"/>
      </top>
      <bottom style="thick">
        <color indexed="64"/>
      </bottom>
      <diagonal/>
    </border>
    <border>
      <left/>
      <right/>
      <top style="thin">
        <color indexed="64"/>
      </top>
      <bottom style="thick">
        <color indexed="64"/>
      </bottom>
      <diagonal/>
    </border>
    <border>
      <left style="thin">
        <color indexed="64"/>
      </left>
      <right/>
      <top style="thick">
        <color indexed="64"/>
      </top>
      <bottom style="thick">
        <color indexed="64"/>
      </bottom>
      <diagonal/>
    </border>
    <border>
      <left style="thin">
        <color indexed="64"/>
      </left>
      <right/>
      <top/>
      <bottom style="thin">
        <color indexed="64"/>
      </bottom>
      <diagonal/>
    </border>
    <border>
      <left style="thick">
        <color indexed="64"/>
      </left>
      <right style="thick">
        <color indexed="64"/>
      </right>
      <top style="thin">
        <color indexed="64"/>
      </top>
      <bottom style="thick">
        <color indexed="64"/>
      </bottom>
      <diagonal/>
    </border>
    <border>
      <left/>
      <right/>
      <top/>
      <bottom style="thin">
        <color indexed="64"/>
      </bottom>
      <diagonal/>
    </border>
    <border>
      <left/>
      <right/>
      <top style="thin">
        <color indexed="64"/>
      </top>
      <bottom style="thin">
        <color indexed="64"/>
      </bottom>
      <diagonal/>
    </border>
    <border>
      <left style="thick">
        <color indexed="64"/>
      </left>
      <right style="thick">
        <color indexed="64"/>
      </right>
      <top style="thick">
        <color indexed="64"/>
      </top>
      <bottom style="thick">
        <color indexed="64"/>
      </bottom>
      <diagonal/>
    </border>
    <border>
      <left style="thick">
        <color indexed="64"/>
      </left>
      <right style="thick">
        <color indexed="64"/>
      </right>
      <top/>
      <bottom style="thin">
        <color indexed="64"/>
      </bottom>
      <diagonal/>
    </border>
    <border>
      <left style="thick">
        <color indexed="64"/>
      </left>
      <right style="thick">
        <color indexed="64"/>
      </right>
      <top style="thin">
        <color indexed="64"/>
      </top>
      <bottom style="thin">
        <color indexed="64"/>
      </bottom>
      <diagonal/>
    </border>
    <border>
      <left style="thick">
        <color indexed="64"/>
      </left>
      <right style="thin">
        <color indexed="64"/>
      </right>
      <top/>
      <bottom style="thick">
        <color indexed="64"/>
      </bottom>
      <diagonal/>
    </border>
    <border>
      <left style="thin">
        <color indexed="64"/>
      </left>
      <right style="thin">
        <color indexed="64"/>
      </right>
      <top/>
      <bottom style="thick">
        <color indexed="64"/>
      </bottom>
      <diagonal/>
    </border>
    <border>
      <left style="thin">
        <color indexed="64"/>
      </left>
      <right style="thick">
        <color indexed="64"/>
      </right>
      <top/>
      <bottom style="thick">
        <color indexed="64"/>
      </bottom>
      <diagonal/>
    </border>
    <border>
      <left style="thick">
        <color indexed="64"/>
      </left>
      <right style="thin">
        <color indexed="64"/>
      </right>
      <top style="thick">
        <color indexed="64"/>
      </top>
      <bottom/>
      <diagonal/>
    </border>
    <border>
      <left style="thin">
        <color indexed="64"/>
      </left>
      <right style="thin">
        <color indexed="64"/>
      </right>
      <top style="thick">
        <color indexed="64"/>
      </top>
      <bottom/>
      <diagonal/>
    </border>
    <border>
      <left style="thin">
        <color indexed="64"/>
      </left>
      <right style="thick">
        <color indexed="64"/>
      </right>
      <top style="thick">
        <color indexed="64"/>
      </top>
      <bottom/>
      <diagonal/>
    </border>
    <border>
      <left/>
      <right/>
      <top style="thick">
        <color auto="1"/>
      </top>
      <bottom/>
      <diagonal/>
    </border>
    <border>
      <left/>
      <right style="thick">
        <color auto="1"/>
      </right>
      <top style="thick">
        <color auto="1"/>
      </top>
      <bottom/>
      <diagonal/>
    </border>
    <border>
      <left/>
      <right style="thick">
        <color auto="1"/>
      </right>
      <top/>
      <bottom/>
      <diagonal/>
    </border>
    <border>
      <left style="thick">
        <color auto="1"/>
      </left>
      <right/>
      <top style="thick">
        <color auto="1"/>
      </top>
      <bottom/>
      <diagonal/>
    </border>
    <border>
      <left/>
      <right style="thin">
        <color auto="1"/>
      </right>
      <top style="thick">
        <color auto="1"/>
      </top>
      <bottom/>
      <diagonal/>
    </border>
    <border>
      <left style="thick">
        <color auto="1"/>
      </left>
      <right/>
      <top/>
      <bottom style="thin">
        <color indexed="64"/>
      </bottom>
      <diagonal/>
    </border>
    <border>
      <left style="thin">
        <color auto="1"/>
      </left>
      <right/>
      <top style="thick">
        <color auto="1"/>
      </top>
      <bottom/>
      <diagonal/>
    </border>
    <border>
      <left style="thin">
        <color auto="1"/>
      </left>
      <right/>
      <top/>
      <bottom/>
      <diagonal/>
    </border>
    <border>
      <left/>
      <right/>
      <top/>
      <bottom style="thick">
        <color theme="4"/>
      </bottom>
      <diagonal/>
    </border>
    <border>
      <left/>
      <right/>
      <top/>
      <bottom style="thick">
        <color theme="4" tint="0.499984740745262"/>
      </bottom>
      <diagonal/>
    </border>
  </borders>
  <cellStyleXfs count="6">
    <xf numFmtId="0" fontId="0" fillId="0" borderId="0"/>
    <xf numFmtId="0" fontId="32" fillId="0" borderId="0" applyNumberFormat="0" applyFill="0" applyBorder="0" applyAlignment="0" applyProtection="0"/>
    <xf numFmtId="0" fontId="47" fillId="0" borderId="0" applyNumberFormat="0" applyFill="0" applyBorder="0" applyAlignment="0" applyProtection="0"/>
    <xf numFmtId="0" fontId="47" fillId="0" borderId="52" applyNumberFormat="0" applyFill="0" applyBorder="0" applyAlignment="0" applyProtection="0"/>
    <xf numFmtId="0" fontId="46" fillId="0" borderId="53" applyNumberFormat="0" applyFill="0" applyBorder="0" applyAlignment="0" applyProtection="0"/>
    <xf numFmtId="0" fontId="43" fillId="0" borderId="0" applyNumberFormat="0" applyFill="0" applyBorder="0" applyAlignment="0" applyProtection="0"/>
  </cellStyleXfs>
  <cellXfs count="377">
    <xf numFmtId="0" fontId="0" fillId="0" borderId="0" xfId="0"/>
    <xf numFmtId="0" fontId="23" fillId="0" borderId="0" xfId="0" applyFont="1" applyAlignment="1">
      <alignment horizontal="center" vertical="center" wrapText="1"/>
    </xf>
    <xf numFmtId="0" fontId="23" fillId="0" borderId="0" xfId="0" applyFont="1" applyAlignment="1">
      <alignment horizontal="center" vertical="center"/>
    </xf>
    <xf numFmtId="0" fontId="23" fillId="0" borderId="0" xfId="0" applyFont="1" applyAlignment="1">
      <alignment horizontal="center" wrapText="1"/>
    </xf>
    <xf numFmtId="0" fontId="21" fillId="0" borderId="0" xfId="0" applyFont="1" applyAlignment="1">
      <alignment horizontal="center" vertical="center" wrapText="1"/>
    </xf>
    <xf numFmtId="0" fontId="20" fillId="0" borderId="0" xfId="0" applyFont="1" applyAlignment="1">
      <alignment horizontal="center" vertical="center" wrapText="1"/>
    </xf>
    <xf numFmtId="0" fontId="22" fillId="0" borderId="20" xfId="0" applyFont="1" applyBorder="1" applyAlignment="1">
      <alignment horizontal="center" vertical="center" wrapText="1"/>
    </xf>
    <xf numFmtId="0" fontId="22" fillId="0" borderId="21" xfId="0" applyFont="1" applyBorder="1" applyAlignment="1">
      <alignment horizontal="center" vertical="center" wrapText="1"/>
    </xf>
    <xf numFmtId="14" fontId="22" fillId="0" borderId="21" xfId="0" applyNumberFormat="1" applyFont="1" applyBorder="1" applyAlignment="1">
      <alignment horizontal="center" vertical="center" wrapText="1"/>
    </xf>
    <xf numFmtId="0" fontId="22" fillId="0" borderId="22" xfId="0" applyFont="1" applyBorder="1" applyAlignment="1">
      <alignment horizontal="center" vertical="center" wrapText="1"/>
    </xf>
    <xf numFmtId="0" fontId="20" fillId="0" borderId="0" xfId="0" applyFont="1" applyFill="1" applyAlignment="1">
      <alignment horizontal="center" wrapText="1"/>
    </xf>
    <xf numFmtId="2" fontId="23" fillId="3" borderId="3" xfId="0" applyNumberFormat="1" applyFont="1" applyFill="1" applyBorder="1" applyAlignment="1">
      <alignment horizontal="center" vertical="center"/>
    </xf>
    <xf numFmtId="2" fontId="23" fillId="3" borderId="8" xfId="0" applyNumberFormat="1" applyFont="1" applyFill="1" applyBorder="1" applyAlignment="1">
      <alignment horizontal="center" vertical="center"/>
    </xf>
    <xf numFmtId="0" fontId="20" fillId="0" borderId="3" xfId="0" applyFont="1" applyFill="1" applyBorder="1" applyAlignment="1">
      <alignment horizontal="center" vertical="center" wrapText="1"/>
    </xf>
    <xf numFmtId="1" fontId="22" fillId="0" borderId="21" xfId="0" applyNumberFormat="1" applyFont="1" applyBorder="1" applyAlignment="1">
      <alignment horizontal="center" vertical="center" wrapText="1"/>
    </xf>
    <xf numFmtId="0" fontId="20" fillId="5" borderId="0" xfId="0" applyFont="1" applyFill="1" applyAlignment="1">
      <alignment vertical="center" wrapText="1"/>
    </xf>
    <xf numFmtId="0" fontId="20" fillId="5" borderId="0" xfId="0" applyFont="1" applyFill="1" applyAlignment="1">
      <alignment vertical="center"/>
    </xf>
    <xf numFmtId="14" fontId="20" fillId="5" borderId="0" xfId="0" applyNumberFormat="1" applyFont="1" applyFill="1" applyAlignment="1">
      <alignment vertical="center"/>
    </xf>
    <xf numFmtId="1" fontId="20" fillId="5" borderId="0" xfId="0" applyNumberFormat="1" applyFont="1" applyFill="1" applyAlignment="1">
      <alignment vertical="center"/>
    </xf>
    <xf numFmtId="0" fontId="24" fillId="5" borderId="0" xfId="0" applyFont="1" applyFill="1" applyAlignment="1">
      <alignment vertical="center"/>
    </xf>
    <xf numFmtId="0" fontId="19" fillId="5" borderId="0" xfId="0" applyFont="1" applyFill="1" applyAlignment="1">
      <alignment vertical="center"/>
    </xf>
    <xf numFmtId="14" fontId="19" fillId="5" borderId="0" xfId="0" applyNumberFormat="1" applyFont="1" applyFill="1" applyAlignment="1">
      <alignment vertical="center"/>
    </xf>
    <xf numFmtId="1" fontId="19" fillId="5" borderId="0" xfId="0" applyNumberFormat="1" applyFont="1" applyFill="1" applyAlignment="1">
      <alignment vertical="center"/>
    </xf>
    <xf numFmtId="0" fontId="21" fillId="5" borderId="0" xfId="0" applyFont="1" applyFill="1" applyAlignment="1">
      <alignment vertical="center"/>
    </xf>
    <xf numFmtId="0" fontId="17" fillId="5" borderId="0" xfId="0" applyFont="1" applyFill="1" applyAlignment="1">
      <alignment vertical="center"/>
    </xf>
    <xf numFmtId="0" fontId="22" fillId="5" borderId="0" xfId="0" applyFont="1" applyFill="1" applyAlignment="1">
      <alignment vertical="center"/>
    </xf>
    <xf numFmtId="0" fontId="23" fillId="5" borderId="0" xfId="0" applyFont="1" applyFill="1" applyAlignment="1">
      <alignment vertical="center"/>
    </xf>
    <xf numFmtId="0" fontId="23" fillId="5" borderId="0" xfId="0" applyFont="1" applyFill="1" applyAlignment="1">
      <alignment horizontal="center" vertical="center" wrapText="1"/>
    </xf>
    <xf numFmtId="0" fontId="23" fillId="5" borderId="0" xfId="0" applyFont="1" applyFill="1" applyAlignment="1">
      <alignment horizontal="center" vertical="center"/>
    </xf>
    <xf numFmtId="0" fontId="22" fillId="0" borderId="21" xfId="0" applyFont="1" applyFill="1" applyBorder="1" applyAlignment="1">
      <alignment horizontal="center" vertical="center" wrapText="1"/>
    </xf>
    <xf numFmtId="0" fontId="22" fillId="0" borderId="22" xfId="0" applyFont="1" applyFill="1" applyBorder="1" applyAlignment="1">
      <alignment horizontal="center" vertical="center" wrapText="1"/>
    </xf>
    <xf numFmtId="0" fontId="29" fillId="5" borderId="0" xfId="0" applyFont="1" applyFill="1" applyAlignment="1">
      <alignment vertical="center"/>
    </xf>
    <xf numFmtId="1" fontId="20" fillId="0" borderId="3" xfId="0" applyNumberFormat="1" applyFont="1" applyFill="1" applyBorder="1" applyAlignment="1">
      <alignment horizontal="center" vertical="center" wrapText="1"/>
    </xf>
    <xf numFmtId="0" fontId="23" fillId="6" borderId="12" xfId="0" applyFont="1" applyFill="1" applyBorder="1" applyAlignment="1">
      <alignment horizontal="center" vertical="center" wrapText="1"/>
    </xf>
    <xf numFmtId="0" fontId="23" fillId="6" borderId="13" xfId="0" applyFont="1" applyFill="1" applyBorder="1" applyAlignment="1">
      <alignment horizontal="center" vertical="center" wrapText="1"/>
    </xf>
    <xf numFmtId="0" fontId="23" fillId="6" borderId="14" xfId="0" applyFont="1" applyFill="1" applyBorder="1" applyAlignment="1">
      <alignment horizontal="center" vertical="center" wrapText="1"/>
    </xf>
    <xf numFmtId="0" fontId="19" fillId="0" borderId="3" xfId="0" applyFont="1" applyFill="1" applyBorder="1" applyAlignment="1">
      <alignment horizontal="center" vertical="center" wrapText="1"/>
    </xf>
    <xf numFmtId="0" fontId="19" fillId="0" borderId="10" xfId="0" applyFont="1" applyFill="1" applyBorder="1" applyAlignment="1">
      <alignment horizontal="center" vertical="center" wrapText="1"/>
    </xf>
    <xf numFmtId="0" fontId="23" fillId="7" borderId="0" xfId="0" applyFont="1" applyFill="1" applyAlignment="1">
      <alignment horizontal="center" vertical="center"/>
    </xf>
    <xf numFmtId="0" fontId="22" fillId="7" borderId="0" xfId="0" applyFont="1" applyFill="1" applyAlignment="1">
      <alignment horizontal="center" vertical="center"/>
    </xf>
    <xf numFmtId="0" fontId="23" fillId="7" borderId="0" xfId="0" applyFont="1" applyFill="1" applyAlignment="1">
      <alignment horizontal="center" wrapText="1"/>
    </xf>
    <xf numFmtId="0" fontId="23" fillId="7" borderId="1" xfId="0" applyFont="1" applyFill="1" applyBorder="1" applyAlignment="1">
      <alignment horizontal="center" vertical="center"/>
    </xf>
    <xf numFmtId="0" fontId="23" fillId="7" borderId="0" xfId="0" applyFont="1" applyFill="1" applyAlignment="1">
      <alignment horizontal="center" vertical="center" wrapText="1"/>
    </xf>
    <xf numFmtId="14" fontId="23" fillId="7" borderId="0" xfId="0" applyNumberFormat="1" applyFont="1" applyFill="1" applyAlignment="1">
      <alignment horizontal="center" vertical="center"/>
    </xf>
    <xf numFmtId="0" fontId="26" fillId="7" borderId="0" xfId="0" applyFont="1" applyFill="1" applyAlignment="1">
      <alignment horizontal="center" vertical="center"/>
    </xf>
    <xf numFmtId="14" fontId="26" fillId="7" borderId="0" xfId="0" applyNumberFormat="1" applyFont="1" applyFill="1" applyAlignment="1">
      <alignment horizontal="center" vertical="center"/>
    </xf>
    <xf numFmtId="0" fontId="23" fillId="7" borderId="1" xfId="0" applyFont="1" applyFill="1" applyBorder="1" applyAlignment="1">
      <alignment horizontal="center" wrapText="1"/>
    </xf>
    <xf numFmtId="14" fontId="23" fillId="7" borderId="0" xfId="0" applyNumberFormat="1" applyFont="1" applyFill="1" applyAlignment="1">
      <alignment horizontal="center" wrapText="1"/>
    </xf>
    <xf numFmtId="14" fontId="23" fillId="7" borderId="0" xfId="0" applyNumberFormat="1" applyFont="1" applyFill="1" applyAlignment="1">
      <alignment horizontal="center" vertical="center" wrapText="1"/>
    </xf>
    <xf numFmtId="0" fontId="23" fillId="7" borderId="1" xfId="0" applyFont="1" applyFill="1" applyBorder="1" applyAlignment="1">
      <alignment horizontal="center" vertical="center" wrapText="1"/>
    </xf>
    <xf numFmtId="0" fontId="19" fillId="0" borderId="17" xfId="0" applyFont="1" applyFill="1" applyBorder="1" applyAlignment="1">
      <alignment horizontal="center" vertical="center" wrapText="1"/>
    </xf>
    <xf numFmtId="0" fontId="22" fillId="5" borderId="0" xfId="0" applyFont="1" applyFill="1" applyAlignment="1">
      <alignment horizontal="center" vertical="center" wrapText="1"/>
    </xf>
    <xf numFmtId="0" fontId="23" fillId="5" borderId="6" xfId="0" applyFont="1" applyFill="1" applyBorder="1" applyAlignment="1">
      <alignment horizontal="center" vertical="center" wrapText="1"/>
    </xf>
    <xf numFmtId="0" fontId="23" fillId="5" borderId="9" xfId="0" applyFont="1" applyFill="1" applyBorder="1" applyAlignment="1">
      <alignment horizontal="center" vertical="center" wrapText="1"/>
    </xf>
    <xf numFmtId="0" fontId="22" fillId="5" borderId="0" xfId="0" applyFont="1" applyFill="1" applyAlignment="1">
      <alignment horizontal="center" wrapText="1"/>
    </xf>
    <xf numFmtId="165" fontId="19" fillId="0" borderId="10" xfId="0" applyNumberFormat="1" applyFont="1" applyFill="1" applyBorder="1" applyAlignment="1">
      <alignment horizontal="center" vertical="center" wrapText="1"/>
    </xf>
    <xf numFmtId="165" fontId="19" fillId="0" borderId="3" xfId="0" applyNumberFormat="1" applyFont="1" applyFill="1" applyBorder="1" applyAlignment="1">
      <alignment horizontal="center" vertical="center" wrapText="1"/>
    </xf>
    <xf numFmtId="165" fontId="20" fillId="0" borderId="3" xfId="0" applyNumberFormat="1" applyFont="1" applyFill="1" applyBorder="1" applyAlignment="1">
      <alignment horizontal="center" vertical="center" wrapText="1"/>
    </xf>
    <xf numFmtId="1" fontId="19" fillId="0" borderId="10" xfId="0" applyNumberFormat="1" applyFont="1" applyFill="1" applyBorder="1" applyAlignment="1">
      <alignment horizontal="center" vertical="center" wrapText="1"/>
    </xf>
    <xf numFmtId="1" fontId="19" fillId="0" borderId="3" xfId="0" applyNumberFormat="1" applyFont="1" applyFill="1" applyBorder="1" applyAlignment="1">
      <alignment horizontal="center" vertical="center" wrapText="1"/>
    </xf>
    <xf numFmtId="0" fontId="15" fillId="0" borderId="3" xfId="0" applyFont="1" applyFill="1" applyBorder="1" applyAlignment="1">
      <alignment horizontal="center" vertical="center" wrapText="1"/>
    </xf>
    <xf numFmtId="0" fontId="14" fillId="0" borderId="10" xfId="0" applyFont="1" applyFill="1" applyBorder="1" applyAlignment="1">
      <alignment horizontal="center" vertical="center" wrapText="1"/>
    </xf>
    <xf numFmtId="0" fontId="14" fillId="0" borderId="3" xfId="0" applyFont="1" applyFill="1" applyBorder="1" applyAlignment="1">
      <alignment horizontal="center" vertical="center" wrapText="1"/>
    </xf>
    <xf numFmtId="0" fontId="14" fillId="5" borderId="0" xfId="0" applyFont="1" applyFill="1" applyAlignment="1">
      <alignment vertical="center"/>
    </xf>
    <xf numFmtId="0" fontId="33" fillId="5" borderId="0" xfId="0" applyFont="1" applyFill="1" applyAlignment="1">
      <alignment horizontal="center" wrapText="1"/>
    </xf>
    <xf numFmtId="0" fontId="18" fillId="5" borderId="0" xfId="0" applyFont="1" applyFill="1" applyAlignment="1">
      <alignment vertical="center" wrapText="1"/>
    </xf>
    <xf numFmtId="0" fontId="21" fillId="5" borderId="0" xfId="0" applyFont="1" applyFill="1" applyAlignment="1">
      <alignment vertical="center" wrapText="1"/>
    </xf>
    <xf numFmtId="0" fontId="20" fillId="5" borderId="0" xfId="0" applyFont="1" applyFill="1" applyAlignment="1">
      <alignment horizontal="center" wrapText="1"/>
    </xf>
    <xf numFmtId="0" fontId="21" fillId="5" borderId="0" xfId="0" applyFont="1" applyFill="1" applyAlignment="1">
      <alignment horizontal="center" vertical="center" wrapText="1"/>
    </xf>
    <xf numFmtId="0" fontId="20" fillId="5" borderId="0" xfId="0" applyFont="1" applyFill="1" applyAlignment="1">
      <alignment horizontal="center" vertical="center" wrapText="1"/>
    </xf>
    <xf numFmtId="1" fontId="20" fillId="5" borderId="0" xfId="0" applyNumberFormat="1" applyFont="1" applyFill="1" applyAlignment="1">
      <alignment horizontal="center" wrapText="1"/>
    </xf>
    <xf numFmtId="0" fontId="23" fillId="5" borderId="0" xfId="0" applyFont="1" applyFill="1" applyAlignment="1">
      <alignment horizontal="center" wrapText="1"/>
    </xf>
    <xf numFmtId="0" fontId="29" fillId="5" borderId="0" xfId="0" applyFont="1" applyFill="1" applyAlignment="1">
      <alignment horizontal="center" wrapText="1"/>
    </xf>
    <xf numFmtId="0" fontId="20" fillId="2" borderId="12" xfId="0" applyFont="1" applyFill="1" applyBorder="1" applyAlignment="1" applyProtection="1">
      <alignment horizontal="center" vertical="center" wrapText="1"/>
      <protection locked="0"/>
    </xf>
    <xf numFmtId="0" fontId="20" fillId="2" borderId="10" xfId="0" applyFont="1" applyFill="1" applyBorder="1" applyAlignment="1" applyProtection="1">
      <alignment horizontal="center" vertical="center" wrapText="1"/>
      <protection locked="0"/>
    </xf>
    <xf numFmtId="0" fontId="20" fillId="2" borderId="13" xfId="0" applyFont="1" applyFill="1" applyBorder="1" applyAlignment="1" applyProtection="1">
      <alignment horizontal="center" vertical="center" wrapText="1"/>
      <protection locked="0"/>
    </xf>
    <xf numFmtId="14" fontId="20" fillId="2" borderId="3" xfId="0" applyNumberFormat="1" applyFont="1" applyFill="1" applyBorder="1" applyAlignment="1" applyProtection="1">
      <alignment horizontal="center" vertical="center" wrapText="1"/>
      <protection locked="0"/>
    </xf>
    <xf numFmtId="0" fontId="20" fillId="2" borderId="3" xfId="0" applyFont="1" applyFill="1" applyBorder="1" applyAlignment="1" applyProtection="1">
      <alignment horizontal="center" vertical="center" wrapText="1"/>
      <protection locked="0"/>
    </xf>
    <xf numFmtId="0" fontId="20" fillId="2" borderId="14" xfId="0" applyFont="1" applyFill="1" applyBorder="1" applyAlignment="1" applyProtection="1">
      <alignment horizontal="center" vertical="center" wrapText="1"/>
      <protection locked="0"/>
    </xf>
    <xf numFmtId="0" fontId="20" fillId="2" borderId="6" xfId="0" applyFont="1" applyFill="1" applyBorder="1" applyAlignment="1" applyProtection="1">
      <alignment horizontal="center" vertical="center" wrapText="1"/>
      <protection locked="0"/>
    </xf>
    <xf numFmtId="14" fontId="20" fillId="2" borderId="6" xfId="0" applyNumberFormat="1" applyFont="1" applyFill="1" applyBorder="1" applyAlignment="1" applyProtection="1">
      <alignment horizontal="center" vertical="center" wrapText="1"/>
      <protection locked="0"/>
    </xf>
    <xf numFmtId="0" fontId="14" fillId="2" borderId="3" xfId="0" applyFont="1" applyFill="1" applyBorder="1" applyAlignment="1" applyProtection="1">
      <alignment vertical="center"/>
      <protection locked="0"/>
    </xf>
    <xf numFmtId="0" fontId="32" fillId="2" borderId="3" xfId="1" applyFill="1" applyBorder="1" applyAlignment="1" applyProtection="1">
      <alignment vertical="center"/>
      <protection locked="0"/>
    </xf>
    <xf numFmtId="0" fontId="20" fillId="2" borderId="3" xfId="0" applyFont="1" applyFill="1" applyBorder="1" applyAlignment="1" applyProtection="1">
      <alignment horizontal="left" vertical="center"/>
      <protection locked="0"/>
    </xf>
    <xf numFmtId="14" fontId="20" fillId="2" borderId="3" xfId="0" applyNumberFormat="1" applyFont="1" applyFill="1" applyBorder="1" applyAlignment="1" applyProtection="1">
      <alignment horizontal="left" vertical="center"/>
      <protection locked="0"/>
    </xf>
    <xf numFmtId="0" fontId="20" fillId="2" borderId="3" xfId="0" applyFont="1" applyFill="1" applyBorder="1" applyAlignment="1" applyProtection="1">
      <alignment vertical="center"/>
      <protection locked="0"/>
    </xf>
    <xf numFmtId="0" fontId="14" fillId="0" borderId="17" xfId="0" applyFont="1" applyFill="1" applyBorder="1" applyAlignment="1">
      <alignment horizontal="center" vertical="center" wrapText="1"/>
    </xf>
    <xf numFmtId="2" fontId="20" fillId="0" borderId="0" xfId="0" applyNumberFormat="1" applyFont="1" applyFill="1" applyBorder="1" applyAlignment="1">
      <alignment horizontal="center" wrapText="1"/>
    </xf>
    <xf numFmtId="2" fontId="20" fillId="7" borderId="12" xfId="0" applyNumberFormat="1" applyFont="1" applyFill="1" applyBorder="1" applyAlignment="1" applyProtection="1">
      <alignment horizontal="center" vertical="center" wrapText="1"/>
    </xf>
    <xf numFmtId="1" fontId="20" fillId="7" borderId="31" xfId="0" applyNumberFormat="1" applyFont="1" applyFill="1" applyBorder="1" applyAlignment="1" applyProtection="1">
      <alignment horizontal="center" vertical="center" wrapText="1"/>
    </xf>
    <xf numFmtId="2" fontId="20" fillId="7" borderId="13" xfId="0" applyNumberFormat="1" applyFont="1" applyFill="1" applyBorder="1" applyAlignment="1" applyProtection="1">
      <alignment horizontal="center" vertical="center" wrapText="1"/>
    </xf>
    <xf numFmtId="1" fontId="20" fillId="7" borderId="4" xfId="0" applyNumberFormat="1" applyFont="1" applyFill="1" applyBorder="1" applyAlignment="1" applyProtection="1">
      <alignment horizontal="center" vertical="center" wrapText="1"/>
    </xf>
    <xf numFmtId="2" fontId="20" fillId="7" borderId="14" xfId="0" applyNumberFormat="1" applyFont="1" applyFill="1" applyBorder="1" applyAlignment="1" applyProtection="1">
      <alignment horizontal="center" vertical="center" wrapText="1"/>
    </xf>
    <xf numFmtId="1" fontId="20" fillId="7" borderId="28" xfId="0" applyNumberFormat="1" applyFont="1" applyFill="1" applyBorder="1" applyAlignment="1" applyProtection="1">
      <alignment horizontal="center" vertical="center" wrapText="1"/>
    </xf>
    <xf numFmtId="1" fontId="20" fillId="2" borderId="36" xfId="0" applyNumberFormat="1" applyFont="1" applyFill="1" applyBorder="1" applyAlignment="1" applyProtection="1">
      <alignment horizontal="center" vertical="center" wrapText="1"/>
      <protection locked="0"/>
    </xf>
    <xf numFmtId="1" fontId="20" fillId="2" borderId="37" xfId="0" applyNumberFormat="1" applyFont="1" applyFill="1" applyBorder="1" applyAlignment="1" applyProtection="1">
      <alignment horizontal="center" vertical="center" wrapText="1"/>
      <protection locked="0"/>
    </xf>
    <xf numFmtId="1" fontId="20" fillId="2" borderId="32" xfId="0" applyNumberFormat="1" applyFont="1" applyFill="1" applyBorder="1" applyAlignment="1" applyProtection="1">
      <alignment horizontal="center" vertical="center" wrapText="1"/>
      <protection locked="0"/>
    </xf>
    <xf numFmtId="0" fontId="20" fillId="7" borderId="31" xfId="0" applyFont="1" applyFill="1" applyBorder="1" applyAlignment="1" applyProtection="1">
      <alignment horizontal="center" vertical="center" wrapText="1"/>
      <protection locked="0"/>
    </xf>
    <xf numFmtId="0" fontId="20" fillId="7" borderId="4" xfId="0" applyFont="1" applyFill="1" applyBorder="1" applyAlignment="1" applyProtection="1">
      <alignment horizontal="center" vertical="center" wrapText="1"/>
      <protection locked="0"/>
    </xf>
    <xf numFmtId="0" fontId="20" fillId="7" borderId="28" xfId="0" applyFont="1" applyFill="1" applyBorder="1" applyAlignment="1" applyProtection="1">
      <alignment horizontal="center" vertical="center" wrapText="1"/>
      <protection locked="0"/>
    </xf>
    <xf numFmtId="0" fontId="23" fillId="4" borderId="12" xfId="0" applyFont="1" applyFill="1" applyBorder="1" applyAlignment="1" applyProtection="1">
      <alignment horizontal="center" vertical="center" wrapText="1"/>
      <protection locked="0"/>
    </xf>
    <xf numFmtId="0" fontId="23" fillId="4" borderId="13" xfId="0" applyFont="1" applyFill="1" applyBorder="1" applyAlignment="1" applyProtection="1">
      <alignment horizontal="center" vertical="center" wrapText="1"/>
      <protection locked="0"/>
    </xf>
    <xf numFmtId="0" fontId="23" fillId="4" borderId="14" xfId="0" applyFont="1" applyFill="1" applyBorder="1" applyAlignment="1" applyProtection="1">
      <alignment horizontal="center" vertical="center" wrapText="1"/>
      <protection locked="0"/>
    </xf>
    <xf numFmtId="0" fontId="23" fillId="4" borderId="14" xfId="0" applyFont="1" applyFill="1" applyBorder="1" applyAlignment="1" applyProtection="1">
      <alignment horizontal="center" vertical="center"/>
      <protection locked="0"/>
    </xf>
    <xf numFmtId="0" fontId="23" fillId="2" borderId="13" xfId="0" applyFont="1" applyFill="1" applyBorder="1" applyAlignment="1" applyProtection="1">
      <alignment horizontal="center" vertical="center" wrapText="1"/>
      <protection locked="0"/>
    </xf>
    <xf numFmtId="0" fontId="23" fillId="4" borderId="3" xfId="0" applyFont="1" applyFill="1" applyBorder="1" applyAlignment="1" applyProtection="1">
      <alignment horizontal="center" vertical="center"/>
      <protection locked="0"/>
    </xf>
    <xf numFmtId="14" fontId="23" fillId="4" borderId="3" xfId="0" applyNumberFormat="1" applyFont="1" applyFill="1" applyBorder="1" applyAlignment="1" applyProtection="1">
      <alignment horizontal="center" vertical="center"/>
      <protection locked="0"/>
    </xf>
    <xf numFmtId="2" fontId="23" fillId="4" borderId="3" xfId="0" applyNumberFormat="1" applyFont="1" applyFill="1" applyBorder="1" applyAlignment="1" applyProtection="1">
      <alignment horizontal="center" vertical="center"/>
      <protection locked="0"/>
    </xf>
    <xf numFmtId="1" fontId="23" fillId="4" borderId="3" xfId="0" applyNumberFormat="1" applyFont="1" applyFill="1" applyBorder="1" applyAlignment="1" applyProtection="1">
      <alignment horizontal="center" vertical="center"/>
      <protection locked="0"/>
    </xf>
    <xf numFmtId="0" fontId="23" fillId="2" borderId="3" xfId="0" applyFont="1" applyFill="1" applyBorder="1" applyAlignment="1" applyProtection="1">
      <alignment horizontal="center" vertical="center"/>
      <protection locked="0"/>
    </xf>
    <xf numFmtId="164" fontId="23" fillId="4" borderId="3" xfId="0" applyNumberFormat="1" applyFont="1" applyFill="1" applyBorder="1" applyAlignment="1" applyProtection="1">
      <alignment horizontal="center" vertical="center"/>
      <protection locked="0"/>
    </xf>
    <xf numFmtId="0" fontId="19" fillId="4" borderId="3" xfId="0" applyFont="1" applyFill="1" applyBorder="1" applyAlignment="1" applyProtection="1">
      <alignment horizontal="center" vertical="center" wrapText="1"/>
      <protection locked="0"/>
    </xf>
    <xf numFmtId="0" fontId="31" fillId="5" borderId="0" xfId="0" applyFont="1" applyFill="1"/>
    <xf numFmtId="0" fontId="0" fillId="5" borderId="0" xfId="0" applyFill="1"/>
    <xf numFmtId="0" fontId="0" fillId="5" borderId="0" xfId="0" applyFill="1" applyAlignment="1">
      <alignment horizontal="center"/>
    </xf>
    <xf numFmtId="0" fontId="0" fillId="5" borderId="0" xfId="0" applyFill="1" applyAlignment="1">
      <alignment vertical="center"/>
    </xf>
    <xf numFmtId="0" fontId="22" fillId="5" borderId="20" xfId="0" applyFont="1" applyFill="1" applyBorder="1" applyAlignment="1">
      <alignment horizontal="center" vertical="center" wrapText="1"/>
    </xf>
    <xf numFmtId="0" fontId="23" fillId="5" borderId="14" xfId="0" applyFont="1" applyFill="1" applyBorder="1" applyAlignment="1">
      <alignment horizontal="center" vertical="center" wrapText="1"/>
    </xf>
    <xf numFmtId="0" fontId="22" fillId="5" borderId="21" xfId="0" applyFont="1" applyFill="1" applyBorder="1" applyAlignment="1">
      <alignment horizontal="center" vertical="center" wrapText="1"/>
    </xf>
    <xf numFmtId="0" fontId="23" fillId="2" borderId="10" xfId="0" applyFont="1" applyFill="1" applyBorder="1" applyAlignment="1" applyProtection="1">
      <alignment horizontal="center" vertical="center" wrapText="1"/>
      <protection locked="0"/>
    </xf>
    <xf numFmtId="0" fontId="23" fillId="2" borderId="3" xfId="0" applyFont="1" applyFill="1" applyBorder="1" applyAlignment="1" applyProtection="1">
      <alignment horizontal="center" vertical="center" wrapText="1"/>
      <protection locked="0"/>
    </xf>
    <xf numFmtId="0" fontId="23" fillId="2" borderId="6" xfId="0" applyFont="1" applyFill="1" applyBorder="1" applyAlignment="1" applyProtection="1">
      <alignment horizontal="center" vertical="center" wrapText="1"/>
      <protection locked="0"/>
    </xf>
    <xf numFmtId="0" fontId="23" fillId="2" borderId="11" xfId="0" applyFont="1" applyFill="1" applyBorder="1" applyAlignment="1" applyProtection="1">
      <alignment horizontal="center" vertical="center" wrapText="1"/>
      <protection locked="0"/>
    </xf>
    <xf numFmtId="0" fontId="23" fillId="2" borderId="8" xfId="0" applyFont="1" applyFill="1" applyBorder="1" applyAlignment="1" applyProtection="1">
      <alignment horizontal="center" vertical="center" wrapText="1"/>
      <protection locked="0"/>
    </xf>
    <xf numFmtId="0" fontId="23" fillId="2" borderId="9" xfId="0" applyFont="1" applyFill="1" applyBorder="1" applyAlignment="1" applyProtection="1">
      <alignment horizontal="center" vertical="center" wrapText="1"/>
      <protection locked="0"/>
    </xf>
    <xf numFmtId="0" fontId="23" fillId="6" borderId="10" xfId="0" applyFont="1" applyFill="1" applyBorder="1" applyAlignment="1">
      <alignment horizontal="center" vertical="center" wrapText="1"/>
    </xf>
    <xf numFmtId="0" fontId="23" fillId="6" borderId="11" xfId="0" applyFont="1" applyFill="1" applyBorder="1" applyAlignment="1">
      <alignment horizontal="center" vertical="center" wrapText="1"/>
    </xf>
    <xf numFmtId="0" fontId="23" fillId="6" borderId="3" xfId="0" applyFont="1" applyFill="1" applyBorder="1" applyAlignment="1">
      <alignment horizontal="center" vertical="center" wrapText="1"/>
    </xf>
    <xf numFmtId="0" fontId="23" fillId="6" borderId="8" xfId="0" applyFont="1" applyFill="1" applyBorder="1" applyAlignment="1">
      <alignment horizontal="center" vertical="center" wrapText="1"/>
    </xf>
    <xf numFmtId="0" fontId="23" fillId="6" borderId="6" xfId="0" applyFont="1" applyFill="1" applyBorder="1" applyAlignment="1">
      <alignment horizontal="center" vertical="center" wrapText="1"/>
    </xf>
    <xf numFmtId="0" fontId="23" fillId="6" borderId="9" xfId="0" applyFont="1" applyFill="1" applyBorder="1" applyAlignment="1">
      <alignment horizontal="center" vertical="center" wrapText="1"/>
    </xf>
    <xf numFmtId="0" fontId="23" fillId="5" borderId="0" xfId="0" applyFont="1" applyFill="1" applyBorder="1" applyAlignment="1">
      <alignment horizontal="center" vertical="center" wrapText="1"/>
    </xf>
    <xf numFmtId="0" fontId="23" fillId="7" borderId="0" xfId="0" applyFont="1" applyFill="1" applyBorder="1" applyAlignment="1">
      <alignment horizontal="center" vertical="center" wrapText="1"/>
    </xf>
    <xf numFmtId="0" fontId="23" fillId="7" borderId="0" xfId="0" applyFont="1" applyFill="1" applyBorder="1" applyAlignment="1">
      <alignment horizontal="center" vertical="center"/>
    </xf>
    <xf numFmtId="14" fontId="23" fillId="7" borderId="0" xfId="0" applyNumberFormat="1" applyFont="1" applyFill="1" applyBorder="1" applyAlignment="1">
      <alignment horizontal="center" vertical="center"/>
    </xf>
    <xf numFmtId="0" fontId="22" fillId="5" borderId="41" xfId="0" applyFont="1" applyFill="1" applyBorder="1" applyAlignment="1">
      <alignment horizontal="center" vertical="center" wrapText="1"/>
    </xf>
    <xf numFmtId="0" fontId="22" fillId="5" borderId="42" xfId="0" applyFont="1" applyFill="1" applyBorder="1" applyAlignment="1">
      <alignment horizontal="center" vertical="center" wrapText="1"/>
    </xf>
    <xf numFmtId="0" fontId="22" fillId="5" borderId="43" xfId="0" applyFont="1" applyFill="1" applyBorder="1" applyAlignment="1">
      <alignment horizontal="center" vertical="center" wrapText="1"/>
    </xf>
    <xf numFmtId="0" fontId="23" fillId="5" borderId="38" xfId="0" applyFont="1" applyFill="1" applyBorder="1" applyAlignment="1">
      <alignment horizontal="center" vertical="center" wrapText="1"/>
    </xf>
    <xf numFmtId="0" fontId="23" fillId="5" borderId="39" xfId="0" applyFont="1" applyFill="1" applyBorder="1" applyAlignment="1">
      <alignment horizontal="center" vertical="center" wrapText="1"/>
    </xf>
    <xf numFmtId="0" fontId="23" fillId="5" borderId="40" xfId="0" applyFont="1" applyFill="1" applyBorder="1" applyAlignment="1">
      <alignment horizontal="center" vertical="center" wrapText="1"/>
    </xf>
    <xf numFmtId="0" fontId="23" fillId="5" borderId="2" xfId="0" applyFont="1" applyFill="1" applyBorder="1" applyAlignment="1">
      <alignment horizontal="center" vertical="center" wrapText="1"/>
    </xf>
    <xf numFmtId="2" fontId="22" fillId="5" borderId="7" xfId="0" applyNumberFormat="1" applyFont="1" applyFill="1" applyBorder="1" applyAlignment="1">
      <alignment horizontal="center" vertical="center"/>
    </xf>
    <xf numFmtId="0" fontId="23" fillId="5" borderId="1" xfId="0" applyFont="1" applyFill="1" applyBorder="1" applyAlignment="1">
      <alignment horizontal="center" vertical="center"/>
    </xf>
    <xf numFmtId="14" fontId="23" fillId="5" borderId="1" xfId="0" applyNumberFormat="1" applyFont="1" applyFill="1" applyBorder="1" applyAlignment="1">
      <alignment horizontal="center" vertical="center"/>
    </xf>
    <xf numFmtId="1" fontId="23" fillId="5" borderId="1" xfId="0" applyNumberFormat="1" applyFont="1" applyFill="1" applyBorder="1" applyAlignment="1">
      <alignment horizontal="center" vertical="center"/>
    </xf>
    <xf numFmtId="0" fontId="23" fillId="5" borderId="1" xfId="0" applyFont="1" applyFill="1" applyBorder="1" applyAlignment="1">
      <alignment horizontal="right" vertical="center"/>
    </xf>
    <xf numFmtId="0" fontId="13" fillId="0" borderId="3" xfId="0" applyFont="1" applyFill="1" applyBorder="1" applyAlignment="1">
      <alignment horizontal="center" vertical="center" wrapText="1"/>
    </xf>
    <xf numFmtId="0" fontId="12" fillId="0" borderId="3" xfId="0" applyFont="1" applyFill="1" applyBorder="1" applyAlignment="1">
      <alignment horizontal="center" vertical="center" wrapText="1"/>
    </xf>
    <xf numFmtId="1" fontId="23" fillId="7" borderId="3" xfId="0" applyNumberFormat="1" applyFont="1" applyFill="1" applyBorder="1" applyAlignment="1" applyProtection="1">
      <alignment horizontal="center" vertical="center"/>
      <protection locked="0"/>
    </xf>
    <xf numFmtId="0" fontId="20" fillId="5" borderId="0" xfId="0" applyNumberFormat="1" applyFont="1" applyFill="1" applyAlignment="1">
      <alignment horizontal="center" wrapText="1"/>
    </xf>
    <xf numFmtId="0" fontId="10" fillId="5" borderId="0" xfId="0" applyFont="1" applyFill="1" applyAlignment="1">
      <alignment horizontal="center" wrapText="1"/>
    </xf>
    <xf numFmtId="0" fontId="31" fillId="0" borderId="0" xfId="0" applyFont="1"/>
    <xf numFmtId="0" fontId="0" fillId="0" borderId="0" xfId="0" applyFont="1"/>
    <xf numFmtId="1" fontId="20" fillId="5" borderId="0" xfId="0" applyNumberFormat="1" applyFont="1" applyFill="1" applyBorder="1" applyAlignment="1">
      <alignment horizontal="center" wrapText="1"/>
    </xf>
    <xf numFmtId="0" fontId="20" fillId="5" borderId="0" xfId="0" applyFont="1" applyFill="1" applyBorder="1" applyAlignment="1">
      <alignment horizontal="center" wrapText="1"/>
    </xf>
    <xf numFmtId="0" fontId="20" fillId="5" borderId="0" xfId="0" applyNumberFormat="1" applyFont="1" applyFill="1" applyBorder="1" applyAlignment="1">
      <alignment horizontal="center" wrapText="1"/>
    </xf>
    <xf numFmtId="0" fontId="11" fillId="2" borderId="3" xfId="0" applyFont="1" applyFill="1" applyBorder="1" applyAlignment="1" applyProtection="1">
      <alignment horizontal="center" vertical="center" wrapText="1"/>
      <protection locked="0"/>
    </xf>
    <xf numFmtId="1" fontId="23" fillId="2" borderId="3" xfId="0" applyNumberFormat="1" applyFont="1" applyFill="1" applyBorder="1" applyAlignment="1" applyProtection="1">
      <alignment horizontal="center" vertical="center" wrapText="1"/>
      <protection locked="0"/>
    </xf>
    <xf numFmtId="49" fontId="20" fillId="2" borderId="3" xfId="0" applyNumberFormat="1" applyFont="1" applyFill="1" applyBorder="1" applyAlignment="1" applyProtection="1">
      <alignment horizontal="center" vertical="center" wrapText="1"/>
      <protection locked="0"/>
    </xf>
    <xf numFmtId="49" fontId="20" fillId="2" borderId="6" xfId="0" applyNumberFormat="1" applyFont="1" applyFill="1" applyBorder="1" applyAlignment="1" applyProtection="1">
      <alignment horizontal="center" vertical="center" wrapText="1"/>
      <protection locked="0"/>
    </xf>
    <xf numFmtId="1" fontId="23" fillId="2" borderId="6" xfId="0" applyNumberFormat="1" applyFont="1" applyFill="1" applyBorder="1" applyAlignment="1" applyProtection="1">
      <alignment horizontal="center" vertical="center" wrapText="1"/>
      <protection locked="0"/>
    </xf>
    <xf numFmtId="0" fontId="21" fillId="5" borderId="6" xfId="0" applyFont="1" applyFill="1" applyBorder="1" applyAlignment="1">
      <alignment horizontal="center" vertical="center" wrapText="1"/>
    </xf>
    <xf numFmtId="1" fontId="21" fillId="5" borderId="6" xfId="0" applyNumberFormat="1" applyFont="1" applyFill="1" applyBorder="1" applyAlignment="1">
      <alignment horizontal="center" vertical="center" wrapText="1"/>
    </xf>
    <xf numFmtId="14" fontId="20" fillId="2" borderId="21" xfId="0" applyNumberFormat="1" applyFont="1" applyFill="1" applyBorder="1" applyAlignment="1" applyProtection="1">
      <alignment horizontal="center" vertical="center" wrapText="1"/>
      <protection locked="0"/>
    </xf>
    <xf numFmtId="0" fontId="11" fillId="2" borderId="21" xfId="0" applyFont="1" applyFill="1" applyBorder="1" applyAlignment="1" applyProtection="1">
      <alignment horizontal="center" vertical="center" wrapText="1"/>
      <protection locked="0"/>
    </xf>
    <xf numFmtId="0" fontId="20" fillId="2" borderId="21" xfId="0" applyFont="1" applyFill="1" applyBorder="1" applyAlignment="1" applyProtection="1">
      <alignment horizontal="center" vertical="center" wrapText="1"/>
      <protection locked="0"/>
    </xf>
    <xf numFmtId="1" fontId="23" fillId="2" borderId="21" xfId="0" applyNumberFormat="1" applyFont="1" applyFill="1" applyBorder="1" applyAlignment="1" applyProtection="1">
      <alignment horizontal="center" vertical="center" wrapText="1"/>
      <protection locked="0"/>
    </xf>
    <xf numFmtId="0" fontId="21" fillId="5" borderId="15" xfId="0" applyFont="1" applyFill="1" applyBorder="1" applyAlignment="1">
      <alignment horizontal="center" vertical="center" wrapText="1"/>
    </xf>
    <xf numFmtId="49" fontId="20" fillId="2" borderId="5" xfId="0" applyNumberFormat="1" applyFont="1" applyFill="1" applyBorder="1" applyAlignment="1" applyProtection="1">
      <alignment horizontal="center" vertical="center" wrapText="1"/>
      <protection locked="0"/>
    </xf>
    <xf numFmtId="49" fontId="20" fillId="2" borderId="15" xfId="0" applyNumberFormat="1" applyFont="1" applyFill="1" applyBorder="1" applyAlignment="1" applyProtection="1">
      <alignment horizontal="center" vertical="center" wrapText="1"/>
      <protection locked="0"/>
    </xf>
    <xf numFmtId="0" fontId="21" fillId="5" borderId="9" xfId="0" applyNumberFormat="1" applyFont="1" applyFill="1" applyBorder="1" applyAlignment="1">
      <alignment horizontal="center" vertical="center" wrapText="1"/>
    </xf>
    <xf numFmtId="0" fontId="21" fillId="5" borderId="14" xfId="0" applyFont="1" applyFill="1" applyBorder="1" applyAlignment="1">
      <alignment horizontal="center" vertical="center" wrapText="1"/>
    </xf>
    <xf numFmtId="0" fontId="10" fillId="5" borderId="49" xfId="0" applyFont="1" applyFill="1" applyBorder="1" applyAlignment="1">
      <alignment horizontal="center" wrapText="1"/>
    </xf>
    <xf numFmtId="0" fontId="10" fillId="5" borderId="33" xfId="0" applyFont="1" applyFill="1" applyBorder="1" applyAlignment="1">
      <alignment horizontal="center" wrapText="1"/>
    </xf>
    <xf numFmtId="0" fontId="10" fillId="5" borderId="16" xfId="0" applyFont="1" applyFill="1" applyBorder="1" applyAlignment="1">
      <alignment horizontal="center" wrapText="1"/>
    </xf>
    <xf numFmtId="0" fontId="10" fillId="5" borderId="46" xfId="0" applyNumberFormat="1" applyFont="1" applyFill="1" applyBorder="1" applyAlignment="1">
      <alignment horizontal="center" wrapText="1"/>
    </xf>
    <xf numFmtId="0" fontId="10" fillId="5" borderId="0" xfId="0" applyFont="1" applyFill="1" applyBorder="1" applyAlignment="1">
      <alignment horizontal="center" wrapText="1"/>
    </xf>
    <xf numFmtId="0" fontId="23" fillId="5" borderId="0" xfId="0" applyFont="1" applyFill="1" applyBorder="1" applyAlignment="1">
      <alignment horizontal="center" wrapText="1"/>
    </xf>
    <xf numFmtId="1" fontId="23" fillId="5" borderId="0" xfId="0" applyNumberFormat="1" applyFont="1" applyFill="1" applyBorder="1" applyAlignment="1">
      <alignment horizontal="center" wrapText="1"/>
    </xf>
    <xf numFmtId="1" fontId="23" fillId="5" borderId="0" xfId="0" applyNumberFormat="1" applyFont="1" applyFill="1" applyAlignment="1">
      <alignment horizontal="center" wrapText="1"/>
    </xf>
    <xf numFmtId="0" fontId="10" fillId="5" borderId="51" xfId="0" applyFont="1" applyFill="1" applyBorder="1" applyAlignment="1">
      <alignment horizontal="center" wrapText="1"/>
    </xf>
    <xf numFmtId="49" fontId="10" fillId="2" borderId="5" xfId="0" applyNumberFormat="1" applyFont="1" applyFill="1" applyBorder="1" applyAlignment="1" applyProtection="1">
      <alignment horizontal="center" vertical="center" wrapText="1"/>
      <protection locked="0"/>
    </xf>
    <xf numFmtId="0" fontId="10" fillId="5" borderId="17" xfId="0" applyFont="1" applyFill="1" applyBorder="1" applyAlignment="1">
      <alignment horizontal="center" vertical="center" wrapText="1"/>
    </xf>
    <xf numFmtId="0" fontId="10" fillId="5" borderId="30" xfId="0" applyFont="1" applyFill="1" applyBorder="1" applyAlignment="1">
      <alignment horizontal="center" vertical="center" wrapText="1"/>
    </xf>
    <xf numFmtId="0" fontId="10" fillId="5" borderId="19" xfId="0" applyFont="1" applyFill="1" applyBorder="1" applyAlignment="1">
      <alignment horizontal="center" vertical="center" wrapText="1"/>
    </xf>
    <xf numFmtId="2" fontId="10" fillId="5" borderId="30" xfId="0" applyNumberFormat="1" applyFont="1" applyFill="1" applyBorder="1" applyAlignment="1">
      <alignment horizontal="center" vertical="center" wrapText="1"/>
    </xf>
    <xf numFmtId="2" fontId="10" fillId="5" borderId="19" xfId="0" applyNumberFormat="1" applyFont="1" applyFill="1" applyBorder="1" applyAlignment="1">
      <alignment horizontal="center" vertical="center" wrapText="1"/>
    </xf>
    <xf numFmtId="0" fontId="10" fillId="5" borderId="35" xfId="0" applyFont="1" applyFill="1" applyBorder="1" applyAlignment="1">
      <alignment horizontal="center" vertical="center" wrapText="1"/>
    </xf>
    <xf numFmtId="0" fontId="9" fillId="5" borderId="30" xfId="0" applyFont="1" applyFill="1" applyBorder="1" applyAlignment="1">
      <alignment horizontal="center" vertical="center" wrapText="1"/>
    </xf>
    <xf numFmtId="0" fontId="9" fillId="5" borderId="21" xfId="0" applyFont="1" applyFill="1" applyBorder="1" applyAlignment="1">
      <alignment horizontal="center" vertical="center" wrapText="1"/>
    </xf>
    <xf numFmtId="0" fontId="9" fillId="5" borderId="22" xfId="0" applyFont="1" applyFill="1" applyBorder="1" applyAlignment="1">
      <alignment horizontal="center" vertical="center" wrapText="1"/>
    </xf>
    <xf numFmtId="0" fontId="23" fillId="5" borderId="0" xfId="0" applyFont="1" applyFill="1" applyBorder="1" applyAlignment="1">
      <alignment horizontal="center" vertical="center"/>
    </xf>
    <xf numFmtId="14" fontId="23" fillId="5" borderId="0" xfId="0" applyNumberFormat="1" applyFont="1" applyFill="1" applyBorder="1" applyAlignment="1">
      <alignment horizontal="center" vertical="center"/>
    </xf>
    <xf numFmtId="1" fontId="23" fillId="5" borderId="0" xfId="0" applyNumberFormat="1" applyFont="1" applyFill="1" applyBorder="1" applyAlignment="1">
      <alignment horizontal="center" vertical="center"/>
    </xf>
    <xf numFmtId="0" fontId="23" fillId="5" borderId="0" xfId="0" applyFont="1" applyFill="1" applyBorder="1" applyAlignment="1">
      <alignment horizontal="right" vertical="center"/>
    </xf>
    <xf numFmtId="2" fontId="22" fillId="5" borderId="0" xfId="0" applyNumberFormat="1" applyFont="1" applyFill="1" applyBorder="1" applyAlignment="1">
      <alignment horizontal="center" vertical="center"/>
    </xf>
    <xf numFmtId="0" fontId="23" fillId="5" borderId="0" xfId="0" applyFont="1" applyFill="1" applyBorder="1" applyAlignment="1">
      <alignment vertical="center"/>
    </xf>
    <xf numFmtId="0" fontId="8" fillId="2" borderId="20" xfId="0" applyFont="1" applyFill="1" applyBorder="1" applyAlignment="1" applyProtection="1">
      <alignment horizontal="center" vertical="center" wrapText="1"/>
      <protection locked="0"/>
    </xf>
    <xf numFmtId="0" fontId="8" fillId="2" borderId="13" xfId="0" applyFont="1" applyFill="1" applyBorder="1" applyAlignment="1" applyProtection="1">
      <alignment horizontal="center" vertical="center" wrapText="1"/>
      <protection locked="0"/>
    </xf>
    <xf numFmtId="49" fontId="8" fillId="2" borderId="3" xfId="0" applyNumberFormat="1" applyFont="1" applyFill="1" applyBorder="1" applyAlignment="1" applyProtection="1">
      <alignment horizontal="center" vertical="center" wrapText="1"/>
      <protection locked="0"/>
    </xf>
    <xf numFmtId="0" fontId="43" fillId="5" borderId="0" xfId="0" applyFont="1" applyFill="1" applyBorder="1" applyAlignment="1">
      <alignment vertical="center" wrapText="1"/>
    </xf>
    <xf numFmtId="0" fontId="43" fillId="5" borderId="0" xfId="0" applyFont="1" applyFill="1" applyBorder="1" applyAlignment="1">
      <alignment vertical="top" wrapText="1"/>
    </xf>
    <xf numFmtId="0" fontId="20" fillId="7" borderId="21" xfId="0" applyFont="1" applyFill="1" applyBorder="1" applyAlignment="1" applyProtection="1">
      <alignment horizontal="center" vertical="center" wrapText="1"/>
    </xf>
    <xf numFmtId="0" fontId="20" fillId="7" borderId="3" xfId="0" applyFont="1" applyFill="1" applyBorder="1" applyAlignment="1" applyProtection="1">
      <alignment horizontal="center" vertical="center" wrapText="1"/>
    </xf>
    <xf numFmtId="0" fontId="20" fillId="7" borderId="6" xfId="0" applyFont="1" applyFill="1" applyBorder="1" applyAlignment="1" applyProtection="1">
      <alignment horizontal="center" vertical="center" wrapText="1"/>
    </xf>
    <xf numFmtId="0" fontId="23" fillId="7" borderId="22" xfId="0" applyNumberFormat="1" applyFont="1" applyFill="1" applyBorder="1" applyAlignment="1" applyProtection="1">
      <alignment horizontal="center" vertical="center" wrapText="1"/>
    </xf>
    <xf numFmtId="0" fontId="23" fillId="7" borderId="8" xfId="0" applyNumberFormat="1" applyFont="1" applyFill="1" applyBorder="1" applyAlignment="1" applyProtection="1">
      <alignment horizontal="center" vertical="center" wrapText="1"/>
    </xf>
    <xf numFmtId="0" fontId="23" fillId="7" borderId="9" xfId="0" applyNumberFormat="1" applyFont="1" applyFill="1" applyBorder="1" applyAlignment="1" applyProtection="1">
      <alignment horizontal="center" vertical="center" wrapText="1"/>
    </xf>
    <xf numFmtId="0" fontId="11" fillId="7" borderId="21" xfId="0" applyFont="1" applyFill="1" applyBorder="1" applyAlignment="1" applyProtection="1">
      <alignment horizontal="center" vertical="center" wrapText="1"/>
    </xf>
    <xf numFmtId="0" fontId="11" fillId="7" borderId="3" xfId="0" applyFont="1" applyFill="1" applyBorder="1" applyAlignment="1" applyProtection="1">
      <alignment horizontal="center" vertical="center" wrapText="1"/>
    </xf>
    <xf numFmtId="0" fontId="11" fillId="7" borderId="6" xfId="0" applyFont="1" applyFill="1" applyBorder="1" applyAlignment="1" applyProtection="1">
      <alignment horizontal="center" vertical="center" wrapText="1"/>
    </xf>
    <xf numFmtId="1" fontId="23" fillId="7" borderId="21" xfId="0" applyNumberFormat="1" applyFont="1" applyFill="1" applyBorder="1" applyAlignment="1" applyProtection="1">
      <alignment horizontal="center" vertical="center" wrapText="1"/>
    </xf>
    <xf numFmtId="1" fontId="23" fillId="7" borderId="3" xfId="0" applyNumberFormat="1" applyFont="1" applyFill="1" applyBorder="1" applyAlignment="1" applyProtection="1">
      <alignment horizontal="center" vertical="center" wrapText="1"/>
    </xf>
    <xf numFmtId="1" fontId="23" fillId="7" borderId="6" xfId="0" applyNumberFormat="1" applyFont="1" applyFill="1" applyBorder="1" applyAlignment="1" applyProtection="1">
      <alignment horizontal="center" vertical="center" wrapText="1"/>
    </xf>
    <xf numFmtId="0" fontId="10" fillId="5" borderId="46" xfId="0" applyFont="1" applyFill="1" applyBorder="1" applyAlignment="1" applyProtection="1">
      <alignment horizontal="center" wrapText="1"/>
      <protection hidden="1"/>
    </xf>
    <xf numFmtId="0" fontId="10" fillId="8" borderId="0" xfId="0" applyFont="1" applyFill="1" applyAlignment="1" applyProtection="1">
      <alignment horizontal="center" wrapText="1"/>
      <protection hidden="1"/>
    </xf>
    <xf numFmtId="0" fontId="21" fillId="5" borderId="9" xfId="0" applyFont="1" applyFill="1" applyBorder="1" applyAlignment="1" applyProtection="1">
      <alignment horizontal="center" vertical="center" wrapText="1"/>
      <protection hidden="1"/>
    </xf>
    <xf numFmtId="0" fontId="21" fillId="8" borderId="0" xfId="0" applyFont="1" applyFill="1" applyAlignment="1" applyProtection="1">
      <alignment horizontal="center" vertical="center" wrapText="1"/>
      <protection hidden="1"/>
    </xf>
    <xf numFmtId="0" fontId="20" fillId="7" borderId="22" xfId="0" applyFont="1" applyFill="1" applyBorder="1" applyAlignment="1" applyProtection="1">
      <alignment horizontal="center" vertical="center" wrapText="1"/>
      <protection hidden="1"/>
    </xf>
    <xf numFmtId="0" fontId="10" fillId="8" borderId="0" xfId="0" applyNumberFormat="1" applyFont="1" applyFill="1" applyAlignment="1" applyProtection="1">
      <alignment horizontal="center" vertical="center" wrapText="1"/>
      <protection hidden="1"/>
    </xf>
    <xf numFmtId="0" fontId="20" fillId="7" borderId="8" xfId="0" applyFont="1" applyFill="1" applyBorder="1" applyAlignment="1" applyProtection="1">
      <alignment horizontal="center" vertical="center" wrapText="1"/>
      <protection hidden="1"/>
    </xf>
    <xf numFmtId="0" fontId="20" fillId="8" borderId="0" xfId="0" applyFont="1" applyFill="1" applyAlignment="1" applyProtection="1">
      <alignment horizontal="center" vertical="center" wrapText="1"/>
      <protection hidden="1"/>
    </xf>
    <xf numFmtId="0" fontId="20" fillId="7" borderId="9" xfId="0" applyFont="1" applyFill="1" applyBorder="1" applyAlignment="1" applyProtection="1">
      <alignment horizontal="center" vertical="center" wrapText="1"/>
      <protection hidden="1"/>
    </xf>
    <xf numFmtId="0" fontId="20" fillId="5" borderId="0" xfId="0" applyFont="1" applyFill="1" applyBorder="1" applyAlignment="1" applyProtection="1">
      <alignment horizontal="center" wrapText="1"/>
      <protection hidden="1"/>
    </xf>
    <xf numFmtId="0" fontId="20" fillId="5" borderId="0" xfId="0" applyFont="1" applyFill="1" applyAlignment="1" applyProtection="1">
      <alignment horizontal="center" wrapText="1"/>
      <protection hidden="1"/>
    </xf>
    <xf numFmtId="1" fontId="10" fillId="5" borderId="0" xfId="0" applyNumberFormat="1" applyFont="1" applyFill="1" applyBorder="1" applyAlignment="1" applyProtection="1">
      <alignment horizontal="center" wrapText="1"/>
      <protection hidden="1"/>
    </xf>
    <xf numFmtId="1" fontId="21" fillId="5" borderId="6" xfId="0" applyNumberFormat="1" applyFont="1" applyFill="1" applyBorder="1" applyAlignment="1" applyProtection="1">
      <alignment horizontal="center" vertical="center" wrapText="1"/>
      <protection hidden="1"/>
    </xf>
    <xf numFmtId="1" fontId="20" fillId="5" borderId="0" xfId="0" applyNumberFormat="1" applyFont="1" applyFill="1" applyBorder="1" applyAlignment="1" applyProtection="1">
      <alignment horizontal="center" wrapText="1"/>
      <protection hidden="1"/>
    </xf>
    <xf numFmtId="1" fontId="20" fillId="5" borderId="0" xfId="0" applyNumberFormat="1" applyFont="1" applyFill="1" applyAlignment="1" applyProtection="1">
      <alignment horizontal="center" wrapText="1"/>
      <protection hidden="1"/>
    </xf>
    <xf numFmtId="0" fontId="23" fillId="5" borderId="0" xfId="0" applyFont="1" applyFill="1" applyAlignment="1" applyProtection="1">
      <alignment horizontal="center" wrapText="1"/>
      <protection hidden="1"/>
    </xf>
    <xf numFmtId="0" fontId="23" fillId="5" borderId="0" xfId="0" applyFont="1" applyFill="1" applyAlignment="1" applyProtection="1">
      <alignment horizontal="center" vertical="center" wrapText="1"/>
      <protection hidden="1"/>
    </xf>
    <xf numFmtId="0" fontId="23" fillId="6" borderId="12" xfId="0" applyFont="1" applyFill="1" applyBorder="1" applyAlignment="1" applyProtection="1">
      <alignment horizontal="center" vertical="center" wrapText="1"/>
    </xf>
    <xf numFmtId="0" fontId="23" fillId="6" borderId="16" xfId="0" applyFont="1" applyFill="1" applyBorder="1" applyAlignment="1" applyProtection="1">
      <alignment horizontal="center" vertical="center" wrapText="1"/>
    </xf>
    <xf numFmtId="0" fontId="23" fillId="6" borderId="10" xfId="0" applyFont="1" applyFill="1" applyBorder="1" applyAlignment="1" applyProtection="1">
      <alignment horizontal="center" vertical="center" wrapText="1"/>
    </xf>
    <xf numFmtId="0" fontId="29" fillId="6" borderId="16" xfId="0" applyFont="1" applyFill="1" applyBorder="1" applyAlignment="1" applyProtection="1">
      <alignment horizontal="center" vertical="center" wrapText="1"/>
    </xf>
    <xf numFmtId="0" fontId="23" fillId="6" borderId="13" xfId="0" applyFont="1" applyFill="1" applyBorder="1" applyAlignment="1" applyProtection="1">
      <alignment horizontal="center" vertical="center" wrapText="1"/>
    </xf>
    <xf numFmtId="0" fontId="23" fillId="6" borderId="5" xfId="0" applyFont="1" applyFill="1" applyBorder="1" applyAlignment="1" applyProtection="1">
      <alignment horizontal="center" vertical="center" wrapText="1"/>
    </xf>
    <xf numFmtId="0" fontId="29" fillId="6" borderId="5" xfId="0" applyFont="1" applyFill="1" applyBorder="1" applyAlignment="1" applyProtection="1">
      <alignment horizontal="center" vertical="center" wrapText="1"/>
    </xf>
    <xf numFmtId="0" fontId="23" fillId="6" borderId="14" xfId="0" applyFont="1" applyFill="1" applyBorder="1" applyAlignment="1" applyProtection="1">
      <alignment horizontal="center" vertical="center" wrapText="1"/>
    </xf>
    <xf numFmtId="0" fontId="23" fillId="6" borderId="15" xfId="0" applyFont="1" applyFill="1" applyBorder="1" applyAlignment="1" applyProtection="1">
      <alignment horizontal="center" vertical="center" wrapText="1"/>
    </xf>
    <xf numFmtId="0" fontId="29" fillId="6" borderId="15" xfId="0" applyFont="1" applyFill="1" applyBorder="1" applyAlignment="1" applyProtection="1">
      <alignment horizontal="center" vertical="center" wrapText="1"/>
    </xf>
    <xf numFmtId="0" fontId="23" fillId="7" borderId="10" xfId="0" applyFont="1" applyFill="1" applyBorder="1" applyAlignment="1" applyProtection="1">
      <alignment horizontal="center" vertical="center" wrapText="1"/>
    </xf>
    <xf numFmtId="0" fontId="23" fillId="7" borderId="3" xfId="0" applyFont="1" applyFill="1" applyBorder="1" applyAlignment="1" applyProtection="1">
      <alignment horizontal="center" vertical="center" wrapText="1"/>
    </xf>
    <xf numFmtId="0" fontId="23" fillId="7" borderId="6" xfId="0" applyFont="1" applyFill="1" applyBorder="1" applyAlignment="1" applyProtection="1">
      <alignment horizontal="center" vertical="center" wrapText="1"/>
    </xf>
    <xf numFmtId="0" fontId="21" fillId="0" borderId="0" xfId="0" applyFont="1" applyAlignment="1" applyProtection="1">
      <alignment horizontal="center" vertical="center" wrapText="1"/>
      <protection hidden="1"/>
    </xf>
    <xf numFmtId="0" fontId="23" fillId="0" borderId="0" xfId="0" applyFont="1" applyAlignment="1" applyProtection="1">
      <alignment horizontal="center" vertical="center" wrapText="1"/>
      <protection hidden="1"/>
    </xf>
    <xf numFmtId="0" fontId="20" fillId="0" borderId="0" xfId="0" applyFont="1" applyFill="1" applyAlignment="1" applyProtection="1">
      <alignment horizontal="center" wrapText="1"/>
      <protection hidden="1"/>
    </xf>
    <xf numFmtId="0" fontId="20" fillId="6" borderId="12" xfId="0" applyFont="1" applyFill="1" applyBorder="1" applyAlignment="1" applyProtection="1">
      <alignment horizontal="center" vertical="center" wrapText="1"/>
    </xf>
    <xf numFmtId="0" fontId="20" fillId="6" borderId="3" xfId="0" applyFont="1" applyFill="1" applyBorder="1" applyAlignment="1" applyProtection="1">
      <alignment horizontal="center" vertical="center" wrapText="1"/>
    </xf>
    <xf numFmtId="0" fontId="20" fillId="6" borderId="8" xfId="0" applyFont="1" applyFill="1" applyBorder="1" applyAlignment="1" applyProtection="1">
      <alignment horizontal="center" vertical="center" wrapText="1"/>
    </xf>
    <xf numFmtId="0" fontId="20" fillId="6" borderId="13" xfId="0" applyFont="1" applyFill="1" applyBorder="1" applyAlignment="1" applyProtection="1">
      <alignment horizontal="center" vertical="center" wrapText="1"/>
    </xf>
    <xf numFmtId="0" fontId="20" fillId="6" borderId="14" xfId="0" applyFont="1" applyFill="1" applyBorder="1" applyAlignment="1" applyProtection="1">
      <alignment horizontal="center" vertical="center" wrapText="1"/>
    </xf>
    <xf numFmtId="0" fontId="20" fillId="6" borderId="6" xfId="0" applyFont="1" applyFill="1" applyBorder="1" applyAlignment="1" applyProtection="1">
      <alignment horizontal="center" vertical="center" wrapText="1"/>
    </xf>
    <xf numFmtId="0" fontId="20" fillId="6" borderId="9" xfId="0" applyFont="1" applyFill="1" applyBorder="1" applyAlignment="1" applyProtection="1">
      <alignment horizontal="center" vertical="center" wrapText="1"/>
    </xf>
    <xf numFmtId="0" fontId="20" fillId="7" borderId="12" xfId="0" applyFont="1" applyFill="1" applyBorder="1" applyAlignment="1" applyProtection="1">
      <alignment horizontal="center" vertical="center" wrapText="1"/>
    </xf>
    <xf numFmtId="0" fontId="20" fillId="7" borderId="13" xfId="0" applyFont="1" applyFill="1" applyBorder="1" applyAlignment="1" applyProtection="1">
      <alignment horizontal="center" vertical="center" wrapText="1"/>
    </xf>
    <xf numFmtId="0" fontId="20" fillId="7" borderId="14" xfId="0" applyFont="1" applyFill="1" applyBorder="1" applyAlignment="1" applyProtection="1">
      <alignment horizontal="center" vertical="center" wrapText="1"/>
    </xf>
    <xf numFmtId="0" fontId="20" fillId="7" borderId="10" xfId="0" applyFont="1" applyFill="1" applyBorder="1" applyAlignment="1" applyProtection="1">
      <alignment horizontal="center" vertical="center" wrapText="1"/>
    </xf>
    <xf numFmtId="2" fontId="20" fillId="7" borderId="10" xfId="0" applyNumberFormat="1" applyFont="1" applyFill="1" applyBorder="1" applyAlignment="1" applyProtection="1">
      <alignment horizontal="center" vertical="center" wrapText="1"/>
    </xf>
    <xf numFmtId="2" fontId="20" fillId="7" borderId="31" xfId="0" applyNumberFormat="1" applyFont="1" applyFill="1" applyBorder="1" applyAlignment="1" applyProtection="1">
      <alignment horizontal="center" vertical="center" wrapText="1"/>
    </xf>
    <xf numFmtId="2" fontId="20" fillId="7" borderId="4" xfId="0" applyNumberFormat="1" applyFont="1" applyFill="1" applyBorder="1" applyAlignment="1" applyProtection="1">
      <alignment horizontal="center" vertical="center" wrapText="1"/>
    </xf>
    <xf numFmtId="2" fontId="20" fillId="7" borderId="6" xfId="0" applyNumberFormat="1" applyFont="1" applyFill="1" applyBorder="1" applyAlignment="1" applyProtection="1">
      <alignment horizontal="center" vertical="center" wrapText="1"/>
    </xf>
    <xf numFmtId="2" fontId="20" fillId="7" borderId="28" xfId="0" applyNumberFormat="1" applyFont="1" applyFill="1" applyBorder="1" applyAlignment="1" applyProtection="1">
      <alignment horizontal="center" vertical="center" wrapText="1"/>
    </xf>
    <xf numFmtId="0" fontId="10" fillId="5" borderId="17" xfId="0" applyFont="1" applyFill="1" applyBorder="1" applyAlignment="1" applyProtection="1">
      <alignment horizontal="center" vertical="center" wrapText="1"/>
      <protection hidden="1"/>
    </xf>
    <xf numFmtId="0" fontId="10" fillId="5" borderId="17" xfId="0" applyNumberFormat="1" applyFont="1" applyFill="1" applyBorder="1" applyAlignment="1" applyProtection="1">
      <alignment horizontal="center" vertical="center" wrapText="1"/>
      <protection hidden="1"/>
    </xf>
    <xf numFmtId="0" fontId="10" fillId="5" borderId="30" xfId="0" applyFont="1" applyFill="1" applyBorder="1" applyAlignment="1" applyProtection="1">
      <alignment horizontal="center" vertical="center" wrapText="1"/>
      <protection hidden="1"/>
    </xf>
    <xf numFmtId="0" fontId="23" fillId="6" borderId="10" xfId="0" applyFont="1" applyFill="1" applyBorder="1" applyAlignment="1" applyProtection="1">
      <alignment horizontal="center" vertical="center" wrapText="1"/>
      <protection hidden="1"/>
    </xf>
    <xf numFmtId="14" fontId="23" fillId="6" borderId="10" xfId="0" applyNumberFormat="1" applyFont="1" applyFill="1" applyBorder="1" applyAlignment="1" applyProtection="1">
      <alignment horizontal="center" vertical="center" wrapText="1"/>
      <protection hidden="1"/>
    </xf>
    <xf numFmtId="1" fontId="23" fillId="6" borderId="10" xfId="0" applyNumberFormat="1" applyFont="1" applyFill="1" applyBorder="1" applyAlignment="1" applyProtection="1">
      <alignment horizontal="center" vertical="center" wrapText="1"/>
      <protection hidden="1"/>
    </xf>
    <xf numFmtId="0" fontId="20" fillId="0" borderId="10" xfId="0" applyFont="1" applyFill="1" applyBorder="1" applyAlignment="1" applyProtection="1">
      <alignment horizontal="center" vertical="center" wrapText="1"/>
      <protection hidden="1"/>
    </xf>
    <xf numFmtId="0" fontId="20" fillId="6" borderId="10" xfId="0" applyNumberFormat="1" applyFont="1" applyFill="1" applyBorder="1" applyAlignment="1" applyProtection="1">
      <alignment horizontal="center" vertical="center" wrapText="1"/>
      <protection hidden="1"/>
    </xf>
    <xf numFmtId="0" fontId="19" fillId="6" borderId="10" xfId="0" applyNumberFormat="1" applyFont="1" applyFill="1" applyBorder="1" applyAlignment="1" applyProtection="1">
      <alignment horizontal="center" vertical="center" wrapText="1"/>
      <protection hidden="1"/>
    </xf>
    <xf numFmtId="0" fontId="20" fillId="0" borderId="33" xfId="0" applyFont="1" applyFill="1" applyBorder="1" applyAlignment="1" applyProtection="1">
      <alignment horizontal="center" vertical="center" wrapText="1"/>
      <protection hidden="1"/>
    </xf>
    <xf numFmtId="0" fontId="23" fillId="6" borderId="3" xfId="0" applyFont="1" applyFill="1" applyBorder="1" applyAlignment="1" applyProtection="1">
      <alignment horizontal="center" vertical="center" wrapText="1"/>
      <protection hidden="1"/>
    </xf>
    <xf numFmtId="14" fontId="23" fillId="6" borderId="3" xfId="0" applyNumberFormat="1" applyFont="1" applyFill="1" applyBorder="1" applyAlignment="1" applyProtection="1">
      <alignment horizontal="center" vertical="center" wrapText="1"/>
      <protection hidden="1"/>
    </xf>
    <xf numFmtId="1" fontId="23" fillId="6" borderId="3" xfId="0" applyNumberFormat="1" applyFont="1" applyFill="1" applyBorder="1" applyAlignment="1" applyProtection="1">
      <alignment horizontal="center" vertical="center" wrapText="1"/>
      <protection hidden="1"/>
    </xf>
    <xf numFmtId="0" fontId="20" fillId="0" borderId="3" xfId="0" applyFont="1" applyFill="1" applyBorder="1" applyAlignment="1" applyProtection="1">
      <alignment horizontal="center" vertical="center" wrapText="1"/>
      <protection hidden="1"/>
    </xf>
    <xf numFmtId="0" fontId="20" fillId="6" borderId="3" xfId="0" applyNumberFormat="1" applyFont="1" applyFill="1" applyBorder="1" applyAlignment="1" applyProtection="1">
      <alignment horizontal="center" vertical="center" wrapText="1"/>
      <protection hidden="1"/>
    </xf>
    <xf numFmtId="0" fontId="9" fillId="6" borderId="3" xfId="0" applyNumberFormat="1" applyFont="1" applyFill="1" applyBorder="1" applyAlignment="1" applyProtection="1">
      <alignment horizontal="center" vertical="center" wrapText="1"/>
      <protection hidden="1"/>
    </xf>
    <xf numFmtId="0" fontId="19" fillId="6" borderId="3" xfId="0" applyNumberFormat="1" applyFont="1" applyFill="1" applyBorder="1" applyAlignment="1" applyProtection="1">
      <alignment horizontal="center" vertical="center" wrapText="1"/>
      <protection hidden="1"/>
    </xf>
    <xf numFmtId="0" fontId="20" fillId="0" borderId="34" xfId="0" applyFont="1" applyFill="1" applyBorder="1" applyAlignment="1" applyProtection="1">
      <alignment horizontal="center" vertical="center" wrapText="1"/>
      <protection hidden="1"/>
    </xf>
    <xf numFmtId="0" fontId="23" fillId="6" borderId="6" xfId="0" applyFont="1" applyFill="1" applyBorder="1" applyAlignment="1" applyProtection="1">
      <alignment horizontal="center" vertical="center" wrapText="1"/>
      <protection hidden="1"/>
    </xf>
    <xf numFmtId="14" fontId="23" fillId="6" borderId="6" xfId="0" applyNumberFormat="1" applyFont="1" applyFill="1" applyBorder="1" applyAlignment="1" applyProtection="1">
      <alignment horizontal="center" vertical="center" wrapText="1"/>
      <protection hidden="1"/>
    </xf>
    <xf numFmtId="1" fontId="23" fillId="6" borderId="6" xfId="0" applyNumberFormat="1" applyFont="1" applyFill="1" applyBorder="1" applyAlignment="1" applyProtection="1">
      <alignment horizontal="center" vertical="center" wrapText="1"/>
      <protection hidden="1"/>
    </xf>
    <xf numFmtId="0" fontId="20" fillId="0" borderId="6" xfId="0" applyFont="1" applyFill="1" applyBorder="1" applyAlignment="1" applyProtection="1">
      <alignment horizontal="center" vertical="center" wrapText="1"/>
      <protection hidden="1"/>
    </xf>
    <xf numFmtId="0" fontId="20" fillId="6" borderId="6" xfId="0" applyNumberFormat="1" applyFont="1" applyFill="1" applyBorder="1" applyAlignment="1" applyProtection="1">
      <alignment horizontal="center" vertical="center" wrapText="1"/>
      <protection hidden="1"/>
    </xf>
    <xf numFmtId="0" fontId="20" fillId="0" borderId="29" xfId="0" applyFont="1" applyFill="1" applyBorder="1" applyAlignment="1" applyProtection="1">
      <alignment horizontal="center" vertical="center" wrapText="1"/>
      <protection hidden="1"/>
    </xf>
    <xf numFmtId="14" fontId="20" fillId="0" borderId="0" xfId="0" applyNumberFormat="1" applyFont="1" applyFill="1" applyAlignment="1" applyProtection="1">
      <alignment horizontal="center" wrapText="1"/>
      <protection hidden="1"/>
    </xf>
    <xf numFmtId="0" fontId="20" fillId="0" borderId="0" xfId="0" applyNumberFormat="1" applyFont="1" applyFill="1" applyAlignment="1" applyProtection="1">
      <alignment horizontal="center" wrapText="1"/>
      <protection hidden="1"/>
    </xf>
    <xf numFmtId="0" fontId="20" fillId="0" borderId="0" xfId="0" applyNumberFormat="1" applyFont="1" applyFill="1" applyAlignment="1" applyProtection="1">
      <alignment horizontal="center" vertical="center" wrapText="1"/>
      <protection hidden="1"/>
    </xf>
    <xf numFmtId="1" fontId="23" fillId="7" borderId="3" xfId="0" applyNumberFormat="1" applyFont="1" applyFill="1" applyBorder="1" applyAlignment="1" applyProtection="1">
      <alignment horizontal="center" vertical="center"/>
    </xf>
    <xf numFmtId="1" fontId="20" fillId="7" borderId="21" xfId="0" applyNumberFormat="1" applyFont="1" applyFill="1" applyBorder="1" applyAlignment="1" applyProtection="1">
      <alignment horizontal="center" vertical="center" wrapText="1"/>
      <protection locked="0" hidden="1"/>
    </xf>
    <xf numFmtId="1" fontId="20" fillId="7" borderId="3" xfId="0" applyNumberFormat="1" applyFont="1" applyFill="1" applyBorder="1" applyAlignment="1" applyProtection="1">
      <alignment horizontal="center" vertical="center" wrapText="1"/>
      <protection locked="0" hidden="1"/>
    </xf>
    <xf numFmtId="1" fontId="20" fillId="7" borderId="6" xfId="0" applyNumberFormat="1" applyFont="1" applyFill="1" applyBorder="1" applyAlignment="1" applyProtection="1">
      <alignment horizontal="center" vertical="center" wrapText="1"/>
      <protection locked="0" hidden="1"/>
    </xf>
    <xf numFmtId="1" fontId="10" fillId="5" borderId="33" xfId="0" applyNumberFormat="1" applyFont="1" applyFill="1" applyBorder="1" applyAlignment="1">
      <alignment horizontal="center" wrapText="1"/>
    </xf>
    <xf numFmtId="1" fontId="10" fillId="2" borderId="3" xfId="0" applyNumberFormat="1" applyFont="1" applyFill="1" applyBorder="1" applyAlignment="1" applyProtection="1">
      <alignment horizontal="center" vertical="center" wrapText="1"/>
      <protection locked="0"/>
    </xf>
    <xf numFmtId="1" fontId="20" fillId="2" borderId="3" xfId="0" applyNumberFormat="1" applyFont="1" applyFill="1" applyBorder="1" applyAlignment="1" applyProtection="1">
      <alignment horizontal="center" vertical="center" wrapText="1"/>
      <protection locked="0"/>
    </xf>
    <xf numFmtId="1" fontId="11" fillId="2" borderId="3" xfId="0" applyNumberFormat="1" applyFont="1" applyFill="1" applyBorder="1" applyAlignment="1" applyProtection="1">
      <alignment horizontal="center" vertical="center" wrapText="1"/>
      <protection locked="0"/>
    </xf>
    <xf numFmtId="1" fontId="20" fillId="2" borderId="6" xfId="0" applyNumberFormat="1" applyFont="1" applyFill="1" applyBorder="1" applyAlignment="1" applyProtection="1">
      <alignment horizontal="center" vertical="center" wrapText="1"/>
      <protection locked="0"/>
    </xf>
    <xf numFmtId="1" fontId="20" fillId="2" borderId="21" xfId="0" applyNumberFormat="1" applyFont="1" applyFill="1" applyBorder="1" applyAlignment="1" applyProtection="1">
      <alignment horizontal="center" vertical="center" wrapText="1"/>
      <protection locked="0"/>
    </xf>
    <xf numFmtId="0" fontId="7" fillId="5" borderId="17" xfId="0" applyFont="1" applyFill="1" applyBorder="1" applyAlignment="1" applyProtection="1">
      <alignment horizontal="center" vertical="center" wrapText="1"/>
      <protection hidden="1"/>
    </xf>
    <xf numFmtId="14" fontId="7" fillId="5" borderId="17" xfId="0" applyNumberFormat="1" applyFont="1" applyFill="1" applyBorder="1" applyAlignment="1" applyProtection="1">
      <alignment horizontal="center" vertical="center" wrapText="1"/>
      <protection hidden="1"/>
    </xf>
    <xf numFmtId="0" fontId="7" fillId="2" borderId="21" xfId="0" applyFont="1" applyFill="1" applyBorder="1" applyAlignment="1" applyProtection="1">
      <alignment horizontal="center" vertical="center" wrapText="1"/>
      <protection locked="0"/>
    </xf>
    <xf numFmtId="0" fontId="31" fillId="0" borderId="0" xfId="0" applyFont="1" applyAlignment="1">
      <alignment wrapText="1"/>
    </xf>
    <xf numFmtId="49" fontId="7" fillId="2" borderId="21" xfId="0" applyNumberFormat="1" applyFont="1" applyFill="1" applyBorder="1" applyAlignment="1" applyProtection="1">
      <alignment horizontal="center" vertical="center" wrapText="1"/>
      <protection locked="0"/>
    </xf>
    <xf numFmtId="0" fontId="45" fillId="5" borderId="44" xfId="0" applyFont="1" applyFill="1" applyBorder="1" applyAlignment="1" applyProtection="1">
      <alignment wrapText="1"/>
      <protection hidden="1"/>
    </xf>
    <xf numFmtId="0" fontId="45" fillId="5" borderId="45" xfId="0" applyFont="1" applyFill="1" applyBorder="1" applyAlignment="1">
      <alignment wrapText="1"/>
    </xf>
    <xf numFmtId="0" fontId="45" fillId="5" borderId="45" xfId="0" applyFont="1" applyFill="1" applyBorder="1" applyAlignment="1" applyProtection="1">
      <alignment horizontal="center" wrapText="1"/>
      <protection hidden="1"/>
    </xf>
    <xf numFmtId="0" fontId="45" fillId="8" borderId="0" xfId="0" applyFont="1" applyFill="1" applyAlignment="1" applyProtection="1">
      <alignment horizontal="center" wrapText="1"/>
      <protection hidden="1"/>
    </xf>
    <xf numFmtId="0" fontId="45" fillId="5" borderId="0" xfId="0" applyFont="1" applyFill="1" applyAlignment="1">
      <alignment horizontal="center" wrapText="1"/>
    </xf>
    <xf numFmtId="0" fontId="10" fillId="5" borderId="31" xfId="0" applyFont="1" applyFill="1" applyBorder="1" applyAlignment="1">
      <alignment horizontal="center" wrapText="1"/>
    </xf>
    <xf numFmtId="0" fontId="30" fillId="5" borderId="47" xfId="0" applyFont="1" applyFill="1" applyBorder="1" applyAlignment="1">
      <alignment vertical="center" wrapText="1"/>
    </xf>
    <xf numFmtId="0" fontId="31" fillId="9" borderId="0" xfId="0" applyFont="1" applyFill="1"/>
    <xf numFmtId="0" fontId="0" fillId="9" borderId="0" xfId="0" quotePrefix="1" applyFont="1" applyFill="1"/>
    <xf numFmtId="0" fontId="31" fillId="0" borderId="0" xfId="0" applyFont="1" applyAlignment="1">
      <alignment horizontal="right"/>
    </xf>
    <xf numFmtId="0" fontId="0" fillId="10" borderId="0" xfId="0" applyFont="1" applyFill="1"/>
    <xf numFmtId="0" fontId="0" fillId="10" borderId="0" xfId="0" applyFont="1" applyFill="1" applyAlignment="1">
      <alignment vertical="center"/>
    </xf>
    <xf numFmtId="0" fontId="0" fillId="10" borderId="0" xfId="0" applyFont="1" applyFill="1" applyAlignment="1">
      <alignment horizontal="right"/>
    </xf>
    <xf numFmtId="0" fontId="0" fillId="11" borderId="0" xfId="0" applyFont="1" applyFill="1" applyAlignment="1">
      <alignment vertical="center"/>
    </xf>
    <xf numFmtId="0" fontId="0" fillId="11" borderId="0" xfId="0" applyFont="1" applyFill="1"/>
    <xf numFmtId="1" fontId="6" fillId="2" borderId="3" xfId="0" applyNumberFormat="1" applyFont="1" applyFill="1" applyBorder="1" applyAlignment="1" applyProtection="1">
      <alignment horizontal="center" vertical="center" wrapText="1"/>
      <protection locked="0"/>
    </xf>
    <xf numFmtId="0" fontId="6" fillId="2" borderId="3" xfId="0" applyFont="1" applyFill="1" applyBorder="1" applyAlignment="1" applyProtection="1">
      <alignment horizontal="center" vertical="center" wrapText="1"/>
      <protection locked="0"/>
    </xf>
    <xf numFmtId="0" fontId="31" fillId="0" borderId="0" xfId="0" applyFont="1" applyFill="1"/>
    <xf numFmtId="0" fontId="0" fillId="0" borderId="0" xfId="0" applyFont="1" applyFill="1"/>
    <xf numFmtId="49" fontId="6" fillId="2" borderId="5" xfId="0" applyNumberFormat="1" applyFont="1" applyFill="1" applyBorder="1" applyAlignment="1" applyProtection="1">
      <alignment horizontal="center" vertical="center" wrapText="1"/>
      <protection locked="0"/>
    </xf>
    <xf numFmtId="49" fontId="14" fillId="2" borderId="3" xfId="0" applyNumberFormat="1" applyFont="1" applyFill="1" applyBorder="1" applyAlignment="1" applyProtection="1">
      <alignment vertical="center"/>
      <protection locked="0"/>
    </xf>
    <xf numFmtId="165" fontId="19" fillId="7" borderId="3" xfId="0" applyNumberFormat="1" applyFont="1" applyFill="1" applyBorder="1" applyAlignment="1" applyProtection="1">
      <alignment horizontal="center" vertical="center" wrapText="1"/>
    </xf>
    <xf numFmtId="1" fontId="19" fillId="7" borderId="3" xfId="0" applyNumberFormat="1" applyFont="1" applyFill="1" applyBorder="1" applyAlignment="1" applyProtection="1">
      <alignment horizontal="center" vertical="center" wrapText="1"/>
    </xf>
    <xf numFmtId="0" fontId="5" fillId="0" borderId="17" xfId="0" applyFont="1" applyFill="1" applyBorder="1" applyAlignment="1">
      <alignment horizontal="center" vertical="center" wrapText="1"/>
    </xf>
    <xf numFmtId="0" fontId="4" fillId="0" borderId="3" xfId="0" applyFont="1" applyFill="1" applyBorder="1" applyAlignment="1">
      <alignment horizontal="center" vertical="center" wrapText="1"/>
    </xf>
    <xf numFmtId="0" fontId="47" fillId="5" borderId="0" xfId="3" applyFill="1" applyBorder="1" applyAlignment="1">
      <alignment vertical="center"/>
    </xf>
    <xf numFmtId="0" fontId="46" fillId="5" borderId="0" xfId="4" applyFill="1" applyBorder="1" applyAlignment="1">
      <alignment vertical="center"/>
    </xf>
    <xf numFmtId="0" fontId="23" fillId="5" borderId="19" xfId="0" applyFont="1" applyFill="1" applyBorder="1" applyAlignment="1">
      <alignment horizontal="center" vertical="center" wrapText="1"/>
    </xf>
    <xf numFmtId="0" fontId="23" fillId="5" borderId="17" xfId="0" applyFont="1" applyFill="1" applyBorder="1" applyAlignment="1">
      <alignment horizontal="center" vertical="center" wrapText="1"/>
    </xf>
    <xf numFmtId="0" fontId="23" fillId="5" borderId="18" xfId="0" applyFont="1" applyFill="1" applyBorder="1" applyAlignment="1">
      <alignment horizontal="center" vertical="center" wrapText="1"/>
    </xf>
    <xf numFmtId="49" fontId="3" fillId="2" borderId="21" xfId="0" applyNumberFormat="1" applyFont="1" applyFill="1" applyBorder="1" applyAlignment="1" applyProtection="1">
      <alignment horizontal="center" vertical="center" wrapText="1"/>
      <protection locked="0"/>
    </xf>
    <xf numFmtId="1" fontId="2" fillId="2" borderId="21" xfId="0" applyNumberFormat="1" applyFont="1" applyFill="1" applyBorder="1" applyAlignment="1" applyProtection="1">
      <alignment horizontal="center" vertical="center" wrapText="1"/>
      <protection locked="0"/>
    </xf>
    <xf numFmtId="49" fontId="2" fillId="2" borderId="3" xfId="0" applyNumberFormat="1" applyFont="1" applyFill="1" applyBorder="1" applyAlignment="1" applyProtection="1">
      <alignment horizontal="center" vertical="center" wrapText="1"/>
      <protection locked="0"/>
    </xf>
    <xf numFmtId="1" fontId="2" fillId="2" borderId="3" xfId="0" applyNumberFormat="1" applyFont="1" applyFill="1" applyBorder="1" applyAlignment="1" applyProtection="1">
      <alignment horizontal="center" vertical="center" wrapText="1"/>
      <protection locked="0"/>
    </xf>
    <xf numFmtId="0" fontId="1" fillId="0" borderId="3" xfId="0" applyFont="1" applyFill="1" applyBorder="1" applyAlignment="1">
      <alignment horizontal="center" vertical="center" wrapText="1"/>
    </xf>
    <xf numFmtId="0" fontId="48" fillId="5" borderId="0" xfId="0" applyFont="1" applyFill="1" applyBorder="1" applyAlignment="1">
      <alignment horizontal="center" vertical="center" wrapText="1"/>
    </xf>
    <xf numFmtId="0" fontId="49" fillId="5" borderId="0" xfId="0" applyFont="1" applyFill="1" applyAlignment="1">
      <alignment vertical="center"/>
    </xf>
    <xf numFmtId="0" fontId="47" fillId="5" borderId="0" xfId="2" applyFill="1" applyAlignment="1">
      <alignment horizontal="center" vertical="center" wrapText="1"/>
    </xf>
    <xf numFmtId="0" fontId="14" fillId="2" borderId="4" xfId="0" applyFont="1" applyFill="1" applyBorder="1" applyAlignment="1" applyProtection="1">
      <alignment horizontal="center" vertical="center" wrapText="1"/>
      <protection locked="0"/>
    </xf>
    <xf numFmtId="0" fontId="20" fillId="2" borderId="5" xfId="0" applyFont="1" applyFill="1" applyBorder="1" applyAlignment="1" applyProtection="1">
      <alignment horizontal="center" vertical="center" wrapText="1"/>
      <protection locked="0"/>
    </xf>
    <xf numFmtId="0" fontId="14" fillId="5" borderId="0" xfId="0" applyFont="1" applyFill="1" applyAlignment="1">
      <alignment horizontal="left" vertical="center" wrapText="1"/>
    </xf>
    <xf numFmtId="0" fontId="19" fillId="5" borderId="0" xfId="0" applyFont="1" applyFill="1" applyAlignment="1">
      <alignment horizontal="left" vertical="center" wrapText="1"/>
    </xf>
    <xf numFmtId="0" fontId="47" fillId="5" borderId="0" xfId="3" applyFill="1" applyBorder="1" applyAlignment="1">
      <alignment horizontal="left" vertical="center" wrapText="1"/>
    </xf>
    <xf numFmtId="0" fontId="43" fillId="5" borderId="0" xfId="5" applyFill="1" applyAlignment="1">
      <alignment horizontal="left" vertical="center" wrapText="1"/>
    </xf>
    <xf numFmtId="0" fontId="24" fillId="5" borderId="47" xfId="0" applyFont="1" applyFill="1" applyBorder="1" applyAlignment="1">
      <alignment horizontal="center" vertical="center" wrapText="1"/>
    </xf>
    <xf numFmtId="0" fontId="24" fillId="5" borderId="44" xfId="0" applyFont="1" applyFill="1" applyBorder="1" applyAlignment="1">
      <alignment horizontal="center" vertical="center" wrapText="1"/>
    </xf>
    <xf numFmtId="0" fontId="24" fillId="5" borderId="50" xfId="0" applyFont="1" applyFill="1" applyBorder="1" applyAlignment="1">
      <alignment horizontal="center" vertical="center" wrapText="1"/>
    </xf>
    <xf numFmtId="0" fontId="24" fillId="5" borderId="48" xfId="0" applyFont="1" applyFill="1" applyBorder="1" applyAlignment="1">
      <alignment horizontal="center" vertical="center" wrapText="1"/>
    </xf>
    <xf numFmtId="0" fontId="21" fillId="5" borderId="1" xfId="0" applyFont="1" applyFill="1" applyBorder="1" applyAlignment="1" applyProtection="1">
      <alignment horizontal="center" vertical="center" wrapText="1"/>
      <protection locked="0"/>
    </xf>
    <xf numFmtId="0" fontId="16" fillId="5" borderId="0" xfId="0" applyFont="1" applyFill="1" applyAlignment="1">
      <alignment horizontal="left" vertical="center" wrapText="1"/>
    </xf>
    <xf numFmtId="0" fontId="24" fillId="5" borderId="0" xfId="0" applyFont="1" applyFill="1" applyAlignment="1">
      <alignment horizontal="center" vertical="center" wrapText="1"/>
    </xf>
    <xf numFmtId="0" fontId="22" fillId="0" borderId="24" xfId="0" applyFont="1" applyBorder="1" applyAlignment="1">
      <alignment horizontal="center" vertical="center" wrapText="1"/>
    </xf>
    <xf numFmtId="0" fontId="22" fillId="0" borderId="25" xfId="0" applyFont="1" applyBorder="1" applyAlignment="1">
      <alignment horizontal="center" vertical="center" wrapText="1"/>
    </xf>
    <xf numFmtId="0" fontId="22" fillId="0" borderId="26" xfId="0" applyFont="1" applyBorder="1" applyAlignment="1">
      <alignment horizontal="center" vertical="center" wrapText="1"/>
    </xf>
    <xf numFmtId="0" fontId="22" fillId="0" borderId="27" xfId="0" applyFont="1" applyBorder="1" applyAlignment="1">
      <alignment horizontal="center" vertical="center" wrapText="1"/>
    </xf>
    <xf numFmtId="0" fontId="23" fillId="4" borderId="28" xfId="0" applyFont="1" applyFill="1" applyBorder="1" applyAlignment="1" applyProtection="1">
      <alignment horizontal="center" vertical="center"/>
      <protection locked="0"/>
    </xf>
    <xf numFmtId="0" fontId="23" fillId="4" borderId="29" xfId="0" applyFont="1" applyFill="1" applyBorder="1" applyAlignment="1" applyProtection="1">
      <alignment horizontal="center" vertical="center"/>
      <protection locked="0"/>
    </xf>
    <xf numFmtId="0" fontId="23" fillId="4" borderId="15" xfId="0" applyFont="1" applyFill="1" applyBorder="1" applyAlignment="1" applyProtection="1">
      <alignment horizontal="center" vertical="center"/>
      <protection locked="0"/>
    </xf>
    <xf numFmtId="2" fontId="23" fillId="7" borderId="28" xfId="0" applyNumberFormat="1" applyFont="1" applyFill="1" applyBorder="1" applyAlignment="1">
      <alignment horizontal="center" vertical="center"/>
    </xf>
    <xf numFmtId="2" fontId="23" fillId="7" borderId="29" xfId="0" applyNumberFormat="1" applyFont="1" applyFill="1" applyBorder="1" applyAlignment="1">
      <alignment horizontal="center" vertical="center"/>
    </xf>
    <xf numFmtId="2" fontId="23" fillId="7" borderId="23" xfId="0" applyNumberFormat="1" applyFont="1" applyFill="1" applyBorder="1" applyAlignment="1">
      <alignment horizontal="center" vertical="center"/>
    </xf>
    <xf numFmtId="0" fontId="25" fillId="5" borderId="0" xfId="0" applyFont="1" applyFill="1" applyAlignment="1">
      <alignment horizontal="left" vertical="center" wrapText="1"/>
    </xf>
    <xf numFmtId="0" fontId="23" fillId="5" borderId="1" xfId="0" applyFont="1" applyFill="1" applyBorder="1" applyAlignment="1">
      <alignment horizontal="right" vertical="center"/>
    </xf>
    <xf numFmtId="0" fontId="23" fillId="4" borderId="33" xfId="0" applyFont="1" applyFill="1" applyBorder="1" applyAlignment="1" applyProtection="1">
      <alignment horizontal="center" wrapText="1"/>
      <protection locked="0"/>
    </xf>
    <xf numFmtId="14" fontId="23" fillId="4" borderId="33" xfId="0" applyNumberFormat="1" applyFont="1" applyFill="1" applyBorder="1" applyAlignment="1" applyProtection="1">
      <alignment horizontal="center" vertical="center"/>
      <protection locked="0"/>
    </xf>
    <xf numFmtId="0" fontId="22" fillId="5" borderId="1" xfId="0" applyFont="1" applyFill="1" applyBorder="1" applyAlignment="1">
      <alignment horizontal="left" vertical="center" wrapText="1"/>
    </xf>
    <xf numFmtId="0" fontId="22" fillId="5" borderId="21" xfId="0" applyFont="1" applyFill="1" applyBorder="1" applyAlignment="1">
      <alignment horizontal="center" vertical="center" wrapText="1"/>
    </xf>
    <xf numFmtId="0" fontId="22" fillId="5" borderId="21" xfId="0" applyFont="1" applyFill="1" applyBorder="1" applyAlignment="1">
      <alignment horizontal="center" vertical="center"/>
    </xf>
    <xf numFmtId="0" fontId="22" fillId="5" borderId="22" xfId="0" applyFont="1" applyFill="1" applyBorder="1" applyAlignment="1">
      <alignment horizontal="center" vertical="center"/>
    </xf>
    <xf numFmtId="0" fontId="34" fillId="5" borderId="1" xfId="0" applyFont="1" applyFill="1" applyBorder="1" applyAlignment="1" applyProtection="1">
      <alignment horizontal="center" vertical="center" wrapText="1"/>
    </xf>
    <xf numFmtId="0" fontId="34" fillId="5" borderId="1" xfId="0" applyFont="1" applyFill="1" applyBorder="1" applyAlignment="1" applyProtection="1">
      <alignment horizontal="center" vertical="center"/>
    </xf>
  </cellXfs>
  <cellStyles count="6">
    <cellStyle name="Erklärender Text" xfId="5" builtinId="53" customBuiltin="1"/>
    <cellStyle name="Link" xfId="1" builtinId="8" customBuiltin="1"/>
    <cellStyle name="Standard" xfId="0" builtinId="0"/>
    <cellStyle name="Überschrift" xfId="2" builtinId="15" customBuiltin="1"/>
    <cellStyle name="Überschrift 1" xfId="3" builtinId="16" customBuiltin="1"/>
    <cellStyle name="Überschrift 2" xfId="4" builtinId="17" customBuiltin="1"/>
  </cellStyles>
  <dxfs count="29">
    <dxf>
      <font>
        <b/>
        <i val="0"/>
      </font>
      <fill>
        <patternFill>
          <bgColor rgb="FFFF0000"/>
        </patternFill>
      </fill>
    </dxf>
    <dxf>
      <font>
        <b/>
        <i val="0"/>
      </font>
      <fill>
        <patternFill>
          <bgColor rgb="FFFF0000"/>
        </patternFill>
      </fill>
    </dxf>
    <dxf>
      <font>
        <b/>
        <i val="0"/>
      </font>
      <fill>
        <patternFill>
          <bgColor rgb="FFFF0000"/>
        </patternFill>
      </fill>
    </dxf>
    <dxf>
      <font>
        <b/>
        <i val="0"/>
        <color auto="1"/>
      </font>
      <fill>
        <patternFill>
          <bgColor rgb="FFFF0000"/>
        </patternFill>
      </fill>
    </dxf>
    <dxf>
      <font>
        <b/>
        <i val="0"/>
        <color auto="1"/>
      </font>
      <fill>
        <patternFill>
          <bgColor rgb="FFFF0000"/>
        </patternFill>
      </fill>
    </dxf>
    <dxf>
      <font>
        <b/>
        <i val="0"/>
        <color auto="1"/>
      </font>
      <fill>
        <patternFill>
          <bgColor rgb="FFFF0000"/>
        </patternFill>
      </fill>
    </dxf>
    <dxf>
      <font>
        <b/>
        <i val="0"/>
        <color auto="1"/>
      </font>
      <fill>
        <patternFill>
          <bgColor rgb="FFFF0000"/>
        </patternFill>
      </fill>
    </dxf>
    <dxf>
      <font>
        <b/>
        <i val="0"/>
        <color auto="1"/>
      </font>
      <fill>
        <patternFill>
          <bgColor rgb="FFFF0000"/>
        </patternFill>
      </fill>
    </dxf>
    <dxf>
      <font>
        <b/>
        <i val="0"/>
      </font>
      <fill>
        <patternFill>
          <bgColor rgb="FFFFC000"/>
        </patternFill>
      </fill>
    </dxf>
    <dxf>
      <font>
        <b/>
        <i val="0"/>
        <color auto="1"/>
      </font>
      <fill>
        <patternFill>
          <bgColor rgb="FFFF0000"/>
        </patternFill>
      </fill>
    </dxf>
    <dxf>
      <font>
        <b/>
        <i val="0"/>
        <color auto="1"/>
      </font>
      <fill>
        <patternFill>
          <bgColor rgb="FFFF0000"/>
        </patternFill>
      </fill>
    </dxf>
    <dxf>
      <font>
        <b/>
        <i val="0"/>
        <color auto="1"/>
      </font>
      <fill>
        <patternFill>
          <bgColor rgb="FFFF0000"/>
        </patternFill>
      </fill>
    </dxf>
    <dxf>
      <fill>
        <patternFill>
          <bgColor rgb="FFFF0000"/>
        </patternFill>
      </fill>
    </dxf>
    <dxf>
      <fill>
        <patternFill>
          <bgColor rgb="FFFF0000"/>
        </patternFill>
      </fill>
    </dxf>
    <dxf>
      <font>
        <b/>
        <i val="0"/>
        <color auto="1"/>
      </font>
      <fill>
        <patternFill>
          <bgColor rgb="FFFF0000"/>
        </patternFill>
      </fill>
    </dxf>
    <dxf>
      <font>
        <b/>
        <i val="0"/>
      </font>
      <fill>
        <patternFill>
          <bgColor rgb="FFFF0000"/>
        </patternFill>
      </fill>
    </dxf>
    <dxf>
      <font>
        <b/>
        <i val="0"/>
      </font>
      <fill>
        <patternFill>
          <bgColor rgb="FFFF0000"/>
        </patternFill>
      </fill>
    </dxf>
    <dxf>
      <font>
        <b/>
        <i val="0"/>
        <color auto="1"/>
      </font>
      <fill>
        <patternFill>
          <bgColor rgb="FFFF0000"/>
        </patternFill>
      </fill>
    </dxf>
    <dxf>
      <font>
        <b/>
        <i val="0"/>
      </font>
      <fill>
        <patternFill>
          <bgColor rgb="FFFF0000"/>
        </patternFill>
      </fill>
    </dxf>
    <dxf>
      <font>
        <b/>
        <i val="0"/>
      </font>
      <fill>
        <patternFill>
          <bgColor rgb="FFFF0000"/>
        </patternFill>
      </fill>
    </dxf>
    <dxf>
      <font>
        <b/>
        <i val="0"/>
        <color auto="1"/>
      </font>
      <fill>
        <patternFill>
          <bgColor rgb="FFFF0000"/>
        </patternFill>
      </fill>
    </dxf>
    <dxf>
      <font>
        <b/>
        <i val="0"/>
      </font>
    </dxf>
    <dxf>
      <font>
        <b/>
        <i val="0"/>
      </font>
      <fill>
        <patternFill>
          <bgColor rgb="FFFFC000"/>
        </patternFill>
      </fill>
    </dxf>
    <dxf>
      <font>
        <b/>
        <i val="0"/>
        <color auto="1"/>
      </font>
      <fill>
        <patternFill>
          <bgColor rgb="FFFF0000"/>
        </patternFill>
      </fill>
    </dxf>
    <dxf>
      <font>
        <b/>
        <i val="0"/>
      </font>
      <fill>
        <patternFill>
          <bgColor rgb="FFFF0000"/>
        </patternFill>
      </fill>
    </dxf>
    <dxf>
      <font>
        <b/>
        <i val="0"/>
      </font>
      <fill>
        <patternFill>
          <bgColor rgb="FFFFFF00"/>
        </patternFill>
      </fill>
    </dxf>
    <dxf>
      <font>
        <b/>
        <i val="0"/>
      </font>
      <fill>
        <patternFill>
          <bgColor rgb="FFFFFF00"/>
        </patternFill>
      </fill>
    </dxf>
    <dxf>
      <font>
        <b/>
        <i val="0"/>
        <color auto="1"/>
      </font>
      <fill>
        <patternFill>
          <bgColor rgb="FFFF0000"/>
        </patternFill>
      </fill>
    </dxf>
    <dxf>
      <font>
        <b/>
        <i val="0"/>
        <color auto="1"/>
      </font>
      <fill>
        <patternFill>
          <bgColor rgb="FFFF0000"/>
        </patternFill>
      </fill>
    </dxf>
  </dxfs>
  <tableStyles count="0" defaultTableStyle="TableStyleMedium2" defaultPivotStyle="PivotStyleLight16"/>
  <colors>
    <mruColors>
      <color rgb="FF8EA9DB"/>
      <color rgb="FFFFE699"/>
      <color rgb="FFFF9201"/>
      <color rgb="FFFFC000"/>
      <color rgb="FF00B050"/>
      <color rgb="FFFFEB84"/>
      <color rgb="FF63BE7B"/>
      <color rgb="FFF8696B"/>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sharedStrings" Target="sharedStrings.xml"/><Relationship Id="rId3" Type="http://schemas.openxmlformats.org/officeDocument/2006/relationships/worksheet" Target="worksheets/sheet3.xml"/><Relationship Id="rId7" Type="http://schemas.openxmlformats.org/officeDocument/2006/relationships/worksheet" Target="worksheets/sheet7.xml"/><Relationship Id="rId12" Type="http://schemas.openxmlformats.org/officeDocument/2006/relationships/styles" Target="styles.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theme" Target="theme/theme1.xml"/><Relationship Id="rId5" Type="http://schemas.openxmlformats.org/officeDocument/2006/relationships/worksheet" Target="worksheets/sheet5.xml"/><Relationship Id="rId10" Type="http://schemas.openxmlformats.org/officeDocument/2006/relationships/worksheet" Target="worksheets/sheet10.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calcChain" Target="calcChain.xml"/></Relationships>
</file>

<file path=xl/theme/theme1.xml><?xml version="1.0" encoding="utf-8"?>
<a:theme xmlns:a="http://schemas.openxmlformats.org/drawingml/2006/main" name="Office">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10.xml.rels><?xml version="1.0" encoding="UTF-8" standalone="yes"?>
<Relationships xmlns="http://schemas.openxmlformats.org/package/2006/relationships"><Relationship Id="rId1" Type="http://schemas.openxmlformats.org/officeDocument/2006/relationships/printerSettings" Target="../printerSettings/printerSettings9.bin"/></Relationships>
</file>

<file path=xl/worksheets/_rels/sheet2.xml.rels><?xml version="1.0" encoding="UTF-8" standalone="yes"?>
<Relationships xmlns="http://schemas.openxmlformats.org/package/2006/relationships"><Relationship Id="rId3" Type="http://schemas.openxmlformats.org/officeDocument/2006/relationships/comments" Target="../comments1.xml"/><Relationship Id="rId2" Type="http://schemas.openxmlformats.org/officeDocument/2006/relationships/vmlDrawing" Target="../drawings/vmlDrawing1.vml"/><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3" Type="http://schemas.openxmlformats.org/officeDocument/2006/relationships/comments" Target="../comments2.xml"/><Relationship Id="rId2" Type="http://schemas.openxmlformats.org/officeDocument/2006/relationships/vmlDrawing" Target="../drawings/vmlDrawing2.vml"/><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_rels/sheet6.xml.rels><?xml version="1.0" encoding="UTF-8" standalone="yes"?>
<Relationships xmlns="http://schemas.openxmlformats.org/package/2006/relationships"><Relationship Id="rId1" Type="http://schemas.openxmlformats.org/officeDocument/2006/relationships/printerSettings" Target="../printerSettings/printerSettings6.bin"/></Relationships>
</file>

<file path=xl/worksheets/_rels/sheet7.xml.rels><?xml version="1.0" encoding="UTF-8" standalone="yes"?>
<Relationships xmlns="http://schemas.openxmlformats.org/package/2006/relationships"><Relationship Id="rId3" Type="http://schemas.openxmlformats.org/officeDocument/2006/relationships/comments" Target="../comments3.xml"/><Relationship Id="rId2" Type="http://schemas.openxmlformats.org/officeDocument/2006/relationships/vmlDrawing" Target="../drawings/vmlDrawing3.vml"/><Relationship Id="rId1" Type="http://schemas.openxmlformats.org/officeDocument/2006/relationships/printerSettings" Target="../printerSettings/printerSettings7.bin"/></Relationships>
</file>

<file path=xl/worksheets/_rels/sheet9.xml.rels><?xml version="1.0" encoding="UTF-8" standalone="yes"?>
<Relationships xmlns="http://schemas.openxmlformats.org/package/2006/relationships"><Relationship Id="rId1" Type="http://schemas.openxmlformats.org/officeDocument/2006/relationships/printerSettings" Target="../printerSettings/printerSettings8.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B43"/>
  <sheetViews>
    <sheetView tabSelected="1" view="pageBreakPreview" zoomScale="120" zoomScaleNormal="115" zoomScaleSheetLayoutView="120" zoomScalePageLayoutView="130" workbookViewId="0">
      <pane ySplit="1" topLeftCell="A2" activePane="bottomLeft" state="frozen"/>
      <selection pane="bottomLeft" sqref="A1:B1"/>
    </sheetView>
  </sheetViews>
  <sheetFormatPr baseColWidth="10" defaultRowHeight="12.75" x14ac:dyDescent="0.25"/>
  <cols>
    <col min="1" max="1" width="19.140625" style="15" customWidth="1"/>
    <col min="2" max="2" width="65.28515625" style="16" customWidth="1"/>
    <col min="3" max="16384" width="11.42578125" style="16"/>
  </cols>
  <sheetData>
    <row r="1" spans="1:2" ht="45.2" customHeight="1" x14ac:dyDescent="0.25">
      <c r="A1" s="343" t="s">
        <v>78</v>
      </c>
      <c r="B1" s="343"/>
    </row>
    <row r="2" spans="1:2" ht="14.1" customHeight="1" x14ac:dyDescent="0.25"/>
    <row r="3" spans="1:2" ht="19.7" customHeight="1" x14ac:dyDescent="0.25">
      <c r="A3" s="331" t="s">
        <v>19</v>
      </c>
      <c r="B3" s="20"/>
    </row>
    <row r="4" spans="1:2" ht="5.85" customHeight="1" x14ac:dyDescent="0.25"/>
    <row r="5" spans="1:2" ht="19.7" customHeight="1" x14ac:dyDescent="0.25">
      <c r="A5" s="65" t="s">
        <v>37</v>
      </c>
      <c r="B5" s="81"/>
    </row>
    <row r="6" spans="1:2" ht="5.85" customHeight="1" x14ac:dyDescent="0.25"/>
    <row r="7" spans="1:2" ht="19.7" customHeight="1" x14ac:dyDescent="0.25">
      <c r="A7" s="65" t="s">
        <v>38</v>
      </c>
      <c r="B7" s="81"/>
    </row>
    <row r="8" spans="1:2" ht="14.1" customHeight="1" x14ac:dyDescent="0.25"/>
    <row r="9" spans="1:2" ht="19.7" customHeight="1" x14ac:dyDescent="0.25">
      <c r="A9" s="332" t="s">
        <v>39</v>
      </c>
    </row>
    <row r="10" spans="1:2" ht="5.85" customHeight="1" x14ac:dyDescent="0.25">
      <c r="B10" s="63"/>
    </row>
    <row r="11" spans="1:2" ht="19.7" customHeight="1" x14ac:dyDescent="0.25">
      <c r="A11" s="15" t="s">
        <v>3</v>
      </c>
      <c r="B11" s="81"/>
    </row>
    <row r="12" spans="1:2" ht="5.85" customHeight="1" x14ac:dyDescent="0.25"/>
    <row r="13" spans="1:2" ht="19.7" customHeight="1" x14ac:dyDescent="0.25">
      <c r="A13" s="15" t="s">
        <v>16</v>
      </c>
      <c r="B13" s="326"/>
    </row>
    <row r="14" spans="1:2" ht="5.85" customHeight="1" x14ac:dyDescent="0.25"/>
    <row r="15" spans="1:2" ht="19.7" customHeight="1" x14ac:dyDescent="0.25">
      <c r="A15" s="15" t="s">
        <v>20</v>
      </c>
      <c r="B15" s="82"/>
    </row>
    <row r="16" spans="1:2" ht="14.1" customHeight="1" x14ac:dyDescent="0.25"/>
    <row r="17" spans="1:2" ht="19.7" customHeight="1" x14ac:dyDescent="0.25">
      <c r="A17" s="332" t="s">
        <v>23</v>
      </c>
    </row>
    <row r="18" spans="1:2" ht="5.85" customHeight="1" x14ac:dyDescent="0.25"/>
    <row r="19" spans="1:2" ht="19.7" customHeight="1" x14ac:dyDescent="0.25">
      <c r="A19" s="15" t="s">
        <v>3</v>
      </c>
      <c r="B19" s="81"/>
    </row>
    <row r="20" spans="1:2" ht="5.85" customHeight="1" x14ac:dyDescent="0.25"/>
    <row r="21" spans="1:2" ht="19.7" customHeight="1" x14ac:dyDescent="0.25">
      <c r="A21" s="15" t="s">
        <v>16</v>
      </c>
      <c r="B21" s="326"/>
    </row>
    <row r="22" spans="1:2" ht="5.85" customHeight="1" x14ac:dyDescent="0.25"/>
    <row r="23" spans="1:2" ht="19.7" customHeight="1" x14ac:dyDescent="0.25">
      <c r="A23" s="15" t="s">
        <v>20</v>
      </c>
      <c r="B23" s="82"/>
    </row>
    <row r="24" spans="1:2" ht="14.1" customHeight="1" x14ac:dyDescent="0.25"/>
    <row r="25" spans="1:2" ht="19.7" customHeight="1" x14ac:dyDescent="0.25">
      <c r="A25" s="331" t="s">
        <v>21</v>
      </c>
    </row>
    <row r="26" spans="1:2" ht="5.85" customHeight="1" x14ac:dyDescent="0.25"/>
    <row r="27" spans="1:2" ht="56.85" customHeight="1" x14ac:dyDescent="0.25">
      <c r="A27" s="344"/>
      <c r="B27" s="345"/>
    </row>
    <row r="28" spans="1:2" ht="14.1" customHeight="1" x14ac:dyDescent="0.25"/>
    <row r="29" spans="1:2" ht="19.7" customHeight="1" x14ac:dyDescent="0.25">
      <c r="A29" s="331" t="s">
        <v>261</v>
      </c>
    </row>
    <row r="30" spans="1:2" ht="5.85" customHeight="1" x14ac:dyDescent="0.25"/>
    <row r="31" spans="1:2" ht="19.7" customHeight="1" x14ac:dyDescent="0.25">
      <c r="A31" s="346" t="s">
        <v>73</v>
      </c>
      <c r="B31" s="347"/>
    </row>
    <row r="32" spans="1:2" ht="19.7" customHeight="1" x14ac:dyDescent="0.25">
      <c r="A32" s="15" t="s">
        <v>22</v>
      </c>
      <c r="B32" s="83"/>
    </row>
    <row r="33" spans="1:2" ht="14.1" customHeight="1" x14ac:dyDescent="0.25"/>
    <row r="34" spans="1:2" ht="44.25" customHeight="1" x14ac:dyDescent="0.25">
      <c r="A34" s="348" t="s">
        <v>74</v>
      </c>
      <c r="B34" s="348"/>
    </row>
    <row r="35" spans="1:2" ht="5.85" customHeight="1" x14ac:dyDescent="0.25"/>
    <row r="36" spans="1:2" ht="19.7" customHeight="1" x14ac:dyDescent="0.25">
      <c r="A36" s="15" t="s">
        <v>17</v>
      </c>
      <c r="B36" s="84"/>
    </row>
    <row r="37" spans="1:2" ht="5.85" customHeight="1" x14ac:dyDescent="0.25"/>
    <row r="38" spans="1:2" ht="19.7" customHeight="1" x14ac:dyDescent="0.25">
      <c r="A38" s="15" t="s">
        <v>3</v>
      </c>
      <c r="B38" s="81"/>
    </row>
    <row r="39" spans="1:2" ht="5.85" customHeight="1" x14ac:dyDescent="0.25"/>
    <row r="40" spans="1:2" ht="34.5" customHeight="1" x14ac:dyDescent="0.25">
      <c r="A40" s="15" t="s">
        <v>18</v>
      </c>
      <c r="B40" s="85"/>
    </row>
    <row r="43" spans="1:2" ht="39" customHeight="1" x14ac:dyDescent="0.25">
      <c r="A43" s="349" t="s">
        <v>232</v>
      </c>
      <c r="B43" s="349"/>
    </row>
  </sheetData>
  <sheetProtection algorithmName="SHA-512" hashValue="/q4wu0rDAuyNuRnp6zWr1v0dKNBdwA9XkhW0L4Wfa8654VROmXIqaWC+dF2pjWLI3V2l8CyYGYEWm48+dG3oxg==" saltValue="/9CTGbsXzhQG1ORLtOr49w==" spinCount="100000" sheet="1" objects="1" scenarios="1"/>
  <mergeCells count="5">
    <mergeCell ref="A1:B1"/>
    <mergeCell ref="A27:B27"/>
    <mergeCell ref="A31:B31"/>
    <mergeCell ref="A34:B34"/>
    <mergeCell ref="A43:B43"/>
  </mergeCells>
  <dataValidations count="2">
    <dataValidation type="date" allowBlank="1" showInputMessage="1" showErrorMessage="1" errorTitle="Falscher Inhalt" error="Bitte geben Sie ein Datum nach dem Schema DD.MM.YYYY ein. Das eingegebene Datum muss im Zeitraum vom 01.01.1900 bis heute liegen." sqref="B36">
      <formula1>1</formula1>
      <formula2>TODAY()</formula2>
    </dataValidation>
    <dataValidation type="whole" allowBlank="1" showInputMessage="1" showErrorMessage="1" errorTitle="Falscher Inhalt" error="Bitte geben Sie eine ganze Zahl größer Null ein." sqref="B32">
      <formula1>0</formula1>
      <formula2>9999999999</formula2>
    </dataValidation>
  </dataValidations>
  <pageMargins left="0.78740157480314965" right="0.59055118110236227" top="0.59055118110236227" bottom="0.59055118110236227" header="0.23622047244094491" footer="0.23622047244094491"/>
  <pageSetup paperSize="9" orientation="portrait" verticalDpi="90" r:id="rId1"/>
  <headerFooter>
    <oddHeader>&amp;C&amp;"Arial,Standard"&amp;18Formblatt - Deckblatt Ergebnisse Radon-Messung</oddHeader>
    <oddFooter>&amp;L&amp;"Arial,Standard"&amp;10Stand: März 2022</oddFooter>
  </headerFooter>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C99"/>
  <sheetViews>
    <sheetView workbookViewId="0">
      <selection activeCell="I20" sqref="I20"/>
    </sheetView>
  </sheetViews>
  <sheetFormatPr baseColWidth="10" defaultRowHeight="15" x14ac:dyDescent="0.25"/>
  <cols>
    <col min="1" max="1" width="28.140625" style="153" customWidth="1"/>
    <col min="2" max="2" width="11.42578125" style="153" customWidth="1"/>
    <col min="3" max="16384" width="11.42578125" style="153"/>
  </cols>
  <sheetData>
    <row r="1" spans="1:2" x14ac:dyDescent="0.25">
      <c r="A1" s="152" t="s">
        <v>252</v>
      </c>
      <c r="B1" s="316" t="s">
        <v>251</v>
      </c>
    </row>
    <row r="2" spans="1:2" x14ac:dyDescent="0.25">
      <c r="A2" s="152" t="s">
        <v>253</v>
      </c>
      <c r="B2" s="316" t="s">
        <v>254</v>
      </c>
    </row>
    <row r="3" spans="1:2" x14ac:dyDescent="0.25">
      <c r="A3" s="152" t="s">
        <v>255</v>
      </c>
      <c r="B3" s="316" t="s">
        <v>256</v>
      </c>
    </row>
    <row r="4" spans="1:2" x14ac:dyDescent="0.25">
      <c r="A4" s="152" t="s">
        <v>158</v>
      </c>
      <c r="B4" s="316" t="s">
        <v>143</v>
      </c>
    </row>
    <row r="5" spans="1:2" x14ac:dyDescent="0.25">
      <c r="A5" s="152" t="s">
        <v>159</v>
      </c>
      <c r="B5" s="316" t="s">
        <v>235</v>
      </c>
    </row>
    <row r="6" spans="1:2" x14ac:dyDescent="0.25">
      <c r="A6" s="152" t="s">
        <v>139</v>
      </c>
      <c r="B6" s="316" t="s">
        <v>236</v>
      </c>
    </row>
    <row r="7" spans="1:2" x14ac:dyDescent="0.25">
      <c r="A7" s="152" t="s">
        <v>140</v>
      </c>
      <c r="B7" s="316" t="s">
        <v>166</v>
      </c>
    </row>
    <row r="8" spans="1:2" x14ac:dyDescent="0.25">
      <c r="A8" s="152" t="s">
        <v>141</v>
      </c>
      <c r="B8" s="316" t="s">
        <v>237</v>
      </c>
    </row>
    <row r="9" spans="1:2" x14ac:dyDescent="0.25">
      <c r="A9" s="152" t="s">
        <v>142</v>
      </c>
      <c r="B9" s="316" t="s">
        <v>234</v>
      </c>
    </row>
    <row r="10" spans="1:2" x14ac:dyDescent="0.25">
      <c r="A10" s="152" t="s">
        <v>168</v>
      </c>
      <c r="B10" s="316" t="s">
        <v>169</v>
      </c>
    </row>
    <row r="11" spans="1:2" x14ac:dyDescent="0.25">
      <c r="A11" s="152"/>
    </row>
    <row r="12" spans="1:2" x14ac:dyDescent="0.25">
      <c r="A12" s="152" t="s">
        <v>109</v>
      </c>
      <c r="B12" s="316" t="s">
        <v>110</v>
      </c>
    </row>
    <row r="13" spans="1:2" s="324" customFormat="1" x14ac:dyDescent="0.25">
      <c r="A13" s="323"/>
    </row>
    <row r="14" spans="1:2" x14ac:dyDescent="0.25">
      <c r="A14" s="152" t="s">
        <v>17</v>
      </c>
      <c r="B14" s="316" t="s">
        <v>246</v>
      </c>
    </row>
    <row r="15" spans="1:2" x14ac:dyDescent="0.25">
      <c r="A15" s="152"/>
      <c r="B15" s="316" t="s">
        <v>247</v>
      </c>
    </row>
    <row r="16" spans="1:2" x14ac:dyDescent="0.25">
      <c r="A16" s="152"/>
    </row>
    <row r="17" spans="1:2" x14ac:dyDescent="0.25">
      <c r="A17" s="152" t="s">
        <v>112</v>
      </c>
      <c r="B17" s="316" t="s">
        <v>117</v>
      </c>
    </row>
    <row r="18" spans="1:2" x14ac:dyDescent="0.25">
      <c r="A18" s="152" t="s">
        <v>113</v>
      </c>
      <c r="B18" s="316" t="s">
        <v>115</v>
      </c>
    </row>
    <row r="19" spans="1:2" x14ac:dyDescent="0.25">
      <c r="A19" s="152" t="s">
        <v>114</v>
      </c>
      <c r="B19" s="316" t="s">
        <v>116</v>
      </c>
    </row>
    <row r="20" spans="1:2" x14ac:dyDescent="0.25">
      <c r="A20" s="152"/>
    </row>
    <row r="21" spans="1:2" x14ac:dyDescent="0.25">
      <c r="A21" s="152" t="s">
        <v>100</v>
      </c>
      <c r="B21" s="316" t="s">
        <v>103</v>
      </c>
    </row>
    <row r="22" spans="1:2" x14ac:dyDescent="0.25">
      <c r="A22" s="152" t="s">
        <v>101</v>
      </c>
      <c r="B22" s="316" t="s">
        <v>102</v>
      </c>
    </row>
    <row r="23" spans="1:2" x14ac:dyDescent="0.25">
      <c r="A23" s="152" t="s">
        <v>95</v>
      </c>
      <c r="B23" s="316" t="s">
        <v>242</v>
      </c>
    </row>
    <row r="24" spans="1:2" x14ac:dyDescent="0.25">
      <c r="A24" s="152" t="s">
        <v>96</v>
      </c>
      <c r="B24" s="319" t="s">
        <v>238</v>
      </c>
    </row>
    <row r="25" spans="1:2" x14ac:dyDescent="0.25">
      <c r="A25" s="152" t="s">
        <v>105</v>
      </c>
      <c r="B25" s="316" t="s">
        <v>239</v>
      </c>
    </row>
    <row r="26" spans="1:2" x14ac:dyDescent="0.25">
      <c r="A26" s="152" t="s">
        <v>106</v>
      </c>
      <c r="B26" s="316" t="s">
        <v>104</v>
      </c>
    </row>
    <row r="27" spans="1:2" x14ac:dyDescent="0.25">
      <c r="A27" s="152" t="s">
        <v>97</v>
      </c>
      <c r="B27" s="320" t="s">
        <v>240</v>
      </c>
    </row>
    <row r="28" spans="1:2" x14ac:dyDescent="0.25">
      <c r="A28" s="152" t="s">
        <v>98</v>
      </c>
      <c r="B28" s="317" t="s">
        <v>241</v>
      </c>
    </row>
    <row r="29" spans="1:2" x14ac:dyDescent="0.25">
      <c r="A29" s="152" t="s">
        <v>259</v>
      </c>
      <c r="B29" s="316" t="s">
        <v>244</v>
      </c>
    </row>
    <row r="30" spans="1:2" x14ac:dyDescent="0.25">
      <c r="A30" s="152" t="s">
        <v>99</v>
      </c>
      <c r="B30" s="316" t="s">
        <v>107</v>
      </c>
    </row>
    <row r="31" spans="1:2" x14ac:dyDescent="0.25">
      <c r="A31" s="152" t="s">
        <v>243</v>
      </c>
      <c r="B31" s="316" t="s">
        <v>245</v>
      </c>
    </row>
    <row r="32" spans="1:2" x14ac:dyDescent="0.25">
      <c r="A32" s="152" t="s">
        <v>162</v>
      </c>
      <c r="B32" s="316">
        <v>10</v>
      </c>
    </row>
    <row r="33" spans="1:3" x14ac:dyDescent="0.25">
      <c r="A33" s="315" t="s">
        <v>161</v>
      </c>
      <c r="B33" s="316">
        <f>90+B32</f>
        <v>100</v>
      </c>
    </row>
    <row r="34" spans="1:3" x14ac:dyDescent="0.25">
      <c r="A34" s="318">
        <v>365</v>
      </c>
      <c r="B34" s="316">
        <f>A34+$B$32</f>
        <v>375</v>
      </c>
      <c r="C34" s="316" t="s">
        <v>163</v>
      </c>
    </row>
    <row r="35" spans="1:3" x14ac:dyDescent="0.25">
      <c r="A35" s="318">
        <v>180</v>
      </c>
      <c r="B35" s="316">
        <f t="shared" ref="B35:B36" si="0">A35+$B$32</f>
        <v>190</v>
      </c>
      <c r="C35" s="316" t="s">
        <v>164</v>
      </c>
    </row>
    <row r="36" spans="1:3" x14ac:dyDescent="0.25">
      <c r="A36" s="318">
        <v>90</v>
      </c>
      <c r="B36" s="316">
        <f t="shared" si="0"/>
        <v>100</v>
      </c>
      <c r="C36" s="316" t="s">
        <v>165</v>
      </c>
    </row>
    <row r="37" spans="1:3" x14ac:dyDescent="0.25">
      <c r="A37" s="152"/>
    </row>
    <row r="38" spans="1:3" ht="30" x14ac:dyDescent="0.25">
      <c r="A38" s="304" t="s">
        <v>167</v>
      </c>
      <c r="B38" s="317">
        <v>350</v>
      </c>
    </row>
    <row r="40" spans="1:3" x14ac:dyDescent="0.25">
      <c r="A40" s="152" t="s">
        <v>120</v>
      </c>
      <c r="B40" s="316">
        <v>300</v>
      </c>
    </row>
    <row r="41" spans="1:3" x14ac:dyDescent="0.25">
      <c r="A41" s="152" t="s">
        <v>121</v>
      </c>
      <c r="B41" s="316">
        <v>9999999999</v>
      </c>
    </row>
    <row r="43" spans="1:3" x14ac:dyDescent="0.25">
      <c r="A43" s="152" t="s">
        <v>124</v>
      </c>
      <c r="B43" s="316" t="s">
        <v>123</v>
      </c>
    </row>
    <row r="44" spans="1:3" x14ac:dyDescent="0.25">
      <c r="A44" s="152" t="s">
        <v>125</v>
      </c>
      <c r="B44" s="316" t="s">
        <v>122</v>
      </c>
    </row>
    <row r="45" spans="1:3" x14ac:dyDescent="0.25">
      <c r="A45" s="152" t="s">
        <v>126</v>
      </c>
      <c r="B45" s="316" t="s">
        <v>127</v>
      </c>
    </row>
    <row r="47" spans="1:3" x14ac:dyDescent="0.25">
      <c r="A47" s="152" t="s">
        <v>258</v>
      </c>
      <c r="B47" s="316" t="s">
        <v>260</v>
      </c>
    </row>
    <row r="49" spans="1:1" x14ac:dyDescent="0.25">
      <c r="A49" s="313" t="s">
        <v>233</v>
      </c>
    </row>
    <row r="50" spans="1:1" x14ac:dyDescent="0.25">
      <c r="A50" s="314" t="s">
        <v>179</v>
      </c>
    </row>
    <row r="51" spans="1:1" x14ac:dyDescent="0.25">
      <c r="A51" s="314" t="s">
        <v>180</v>
      </c>
    </row>
    <row r="52" spans="1:1" x14ac:dyDescent="0.25">
      <c r="A52" s="314" t="s">
        <v>181</v>
      </c>
    </row>
    <row r="53" spans="1:1" x14ac:dyDescent="0.25">
      <c r="A53" s="314" t="s">
        <v>182</v>
      </c>
    </row>
    <row r="54" spans="1:1" x14ac:dyDescent="0.25">
      <c r="A54" s="314" t="s">
        <v>183</v>
      </c>
    </row>
    <row r="55" spans="1:1" x14ac:dyDescent="0.25">
      <c r="A55" s="314" t="s">
        <v>184</v>
      </c>
    </row>
    <row r="56" spans="1:1" x14ac:dyDescent="0.25">
      <c r="A56" s="314" t="s">
        <v>185</v>
      </c>
    </row>
    <row r="57" spans="1:1" x14ac:dyDescent="0.25">
      <c r="A57" s="314" t="s">
        <v>186</v>
      </c>
    </row>
    <row r="58" spans="1:1" x14ac:dyDescent="0.25">
      <c r="A58" s="314" t="s">
        <v>187</v>
      </c>
    </row>
    <row r="59" spans="1:1" x14ac:dyDescent="0.25">
      <c r="A59" s="314" t="s">
        <v>188</v>
      </c>
    </row>
    <row r="60" spans="1:1" x14ac:dyDescent="0.25">
      <c r="A60" s="314" t="s">
        <v>189</v>
      </c>
    </row>
    <row r="61" spans="1:1" x14ac:dyDescent="0.25">
      <c r="A61" s="314" t="s">
        <v>190</v>
      </c>
    </row>
    <row r="62" spans="1:1" x14ac:dyDescent="0.25">
      <c r="A62" s="314" t="s">
        <v>191</v>
      </c>
    </row>
    <row r="63" spans="1:1" x14ac:dyDescent="0.25">
      <c r="A63" s="314" t="s">
        <v>192</v>
      </c>
    </row>
    <row r="64" spans="1:1" x14ac:dyDescent="0.25">
      <c r="A64" s="314" t="s">
        <v>193</v>
      </c>
    </row>
    <row r="65" spans="1:1" x14ac:dyDescent="0.25">
      <c r="A65" s="314" t="s">
        <v>194</v>
      </c>
    </row>
    <row r="66" spans="1:1" x14ac:dyDescent="0.25">
      <c r="A66" s="314" t="s">
        <v>195</v>
      </c>
    </row>
    <row r="67" spans="1:1" x14ac:dyDescent="0.25">
      <c r="A67" s="314" t="s">
        <v>196</v>
      </c>
    </row>
    <row r="68" spans="1:1" x14ac:dyDescent="0.25">
      <c r="A68" s="314" t="s">
        <v>197</v>
      </c>
    </row>
    <row r="69" spans="1:1" x14ac:dyDescent="0.25">
      <c r="A69" s="314" t="s">
        <v>198</v>
      </c>
    </row>
    <row r="70" spans="1:1" x14ac:dyDescent="0.25">
      <c r="A70" s="314" t="s">
        <v>199</v>
      </c>
    </row>
    <row r="71" spans="1:1" x14ac:dyDescent="0.25">
      <c r="A71" s="314" t="s">
        <v>200</v>
      </c>
    </row>
    <row r="72" spans="1:1" x14ac:dyDescent="0.25">
      <c r="A72" s="314" t="s">
        <v>201</v>
      </c>
    </row>
    <row r="73" spans="1:1" x14ac:dyDescent="0.25">
      <c r="A73" s="314" t="s">
        <v>202</v>
      </c>
    </row>
    <row r="74" spans="1:1" x14ac:dyDescent="0.25">
      <c r="A74" s="314" t="s">
        <v>203</v>
      </c>
    </row>
    <row r="75" spans="1:1" x14ac:dyDescent="0.25">
      <c r="A75" s="314" t="s">
        <v>204</v>
      </c>
    </row>
    <row r="76" spans="1:1" x14ac:dyDescent="0.25">
      <c r="A76" s="314" t="s">
        <v>205</v>
      </c>
    </row>
    <row r="77" spans="1:1" x14ac:dyDescent="0.25">
      <c r="A77" s="314" t="s">
        <v>206</v>
      </c>
    </row>
    <row r="78" spans="1:1" x14ac:dyDescent="0.25">
      <c r="A78" s="314" t="s">
        <v>207</v>
      </c>
    </row>
    <row r="79" spans="1:1" x14ac:dyDescent="0.25">
      <c r="A79" s="314" t="s">
        <v>208</v>
      </c>
    </row>
    <row r="80" spans="1:1" x14ac:dyDescent="0.25">
      <c r="A80" s="314" t="s">
        <v>209</v>
      </c>
    </row>
    <row r="81" spans="1:1" x14ac:dyDescent="0.25">
      <c r="A81" s="314" t="s">
        <v>210</v>
      </c>
    </row>
    <row r="82" spans="1:1" x14ac:dyDescent="0.25">
      <c r="A82" s="314" t="s">
        <v>211</v>
      </c>
    </row>
    <row r="83" spans="1:1" x14ac:dyDescent="0.25">
      <c r="A83" s="314" t="s">
        <v>212</v>
      </c>
    </row>
    <row r="84" spans="1:1" x14ac:dyDescent="0.25">
      <c r="A84" s="314" t="s">
        <v>213</v>
      </c>
    </row>
    <row r="85" spans="1:1" x14ac:dyDescent="0.25">
      <c r="A85" s="314" t="s">
        <v>214</v>
      </c>
    </row>
    <row r="86" spans="1:1" x14ac:dyDescent="0.25">
      <c r="A86" s="314" t="s">
        <v>215</v>
      </c>
    </row>
    <row r="87" spans="1:1" x14ac:dyDescent="0.25">
      <c r="A87" s="314" t="s">
        <v>216</v>
      </c>
    </row>
    <row r="88" spans="1:1" x14ac:dyDescent="0.25">
      <c r="A88" s="314" t="s">
        <v>217</v>
      </c>
    </row>
    <row r="89" spans="1:1" x14ac:dyDescent="0.25">
      <c r="A89" s="314" t="s">
        <v>218</v>
      </c>
    </row>
    <row r="90" spans="1:1" x14ac:dyDescent="0.25">
      <c r="A90" s="314" t="s">
        <v>219</v>
      </c>
    </row>
    <row r="91" spans="1:1" x14ac:dyDescent="0.25">
      <c r="A91" s="314" t="s">
        <v>220</v>
      </c>
    </row>
    <row r="92" spans="1:1" x14ac:dyDescent="0.25">
      <c r="A92" s="314" t="s">
        <v>221</v>
      </c>
    </row>
    <row r="93" spans="1:1" x14ac:dyDescent="0.25">
      <c r="A93" s="314" t="s">
        <v>222</v>
      </c>
    </row>
    <row r="94" spans="1:1" x14ac:dyDescent="0.25">
      <c r="A94" s="314" t="s">
        <v>223</v>
      </c>
    </row>
    <row r="95" spans="1:1" x14ac:dyDescent="0.25">
      <c r="A95" s="314" t="s">
        <v>224</v>
      </c>
    </row>
    <row r="96" spans="1:1" x14ac:dyDescent="0.25">
      <c r="A96" s="314" t="s">
        <v>225</v>
      </c>
    </row>
    <row r="97" spans="1:1" x14ac:dyDescent="0.25">
      <c r="A97" s="314" t="s">
        <v>226</v>
      </c>
    </row>
    <row r="98" spans="1:1" x14ac:dyDescent="0.25">
      <c r="A98" s="314" t="s">
        <v>227</v>
      </c>
    </row>
    <row r="99" spans="1:1" x14ac:dyDescent="0.25">
      <c r="A99" s="314" t="s">
        <v>228</v>
      </c>
    </row>
  </sheetData>
  <sheetProtection algorithmName="SHA-512" hashValue="5LIo3+YHNoGmKckUnslqYZ0gcDV46v3B9PqJzpxG1jVCuPBygsSdarp4PwLm66WYkvE8P5kVwoySJ0jTVyZS9A==" saltValue="ycmaRsjOfQ+h2mTd5qp3Ug==" spinCount="100000" sheet="1" objects="1" scenarios="1"/>
  <pageMargins left="0.7" right="0.7" top="0.78740157499999996" bottom="0.78740157499999996" header="0.3" footer="0.3"/>
  <pageSetup paperSize="9" orientation="portrait" horizontalDpi="90" verticalDpi="90" r:id="rId1"/>
</worksheet>
</file>

<file path=xl/worksheets/sheet2.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mc:Ignorable="x14ac">
  <sheetPr>
    <outlinePr showOutlineSymbols="0"/>
  </sheetPr>
  <dimension ref="A1:W53"/>
  <sheetViews>
    <sheetView showOutlineSymbols="0" view="pageBreakPreview" zoomScale="90" zoomScaleNormal="85" zoomScaleSheetLayoutView="90" workbookViewId="0">
      <pane xSplit="1" ySplit="3" topLeftCell="B4" activePane="bottomRight" state="frozen"/>
      <selection pane="topRight" activeCell="B1" sqref="B1"/>
      <selection pane="bottomLeft" activeCell="A4" sqref="A4"/>
      <selection pane="bottomRight" activeCell="AE6" sqref="AE6"/>
    </sheetView>
  </sheetViews>
  <sheetFormatPr baseColWidth="10" defaultColWidth="9.140625" defaultRowHeight="12.75" outlineLevelCol="1" x14ac:dyDescent="0.2"/>
  <cols>
    <col min="1" max="1" width="16.7109375" style="67" customWidth="1"/>
    <col min="2" max="2" width="8.85546875" style="67" customWidth="1"/>
    <col min="3" max="4" width="10.7109375" style="67" customWidth="1"/>
    <col min="5" max="5" width="8.28515625" style="67" customWidth="1"/>
    <col min="6" max="6" width="11.7109375" style="70" customWidth="1"/>
    <col min="7" max="7" width="7.28515625" style="70" customWidth="1"/>
    <col min="8" max="8" width="19.28515625" style="67" customWidth="1"/>
    <col min="9" max="9" width="14.85546875" style="229" hidden="1" customWidth="1" outlineLevel="1"/>
    <col min="10" max="10" width="43.5703125" style="150" customWidth="1"/>
    <col min="11" max="11" width="8.85546875" style="67" customWidth="1"/>
    <col min="12" max="13" width="10.7109375" style="67" customWidth="1"/>
    <col min="14" max="14" width="8.28515625" style="67" customWidth="1"/>
    <col min="15" max="15" width="11.7109375" style="67" customWidth="1"/>
    <col min="16" max="16" width="7.28515625" style="67" customWidth="1"/>
    <col min="17" max="17" width="20.7109375" style="67" customWidth="1"/>
    <col min="18" max="18" width="13" style="67" customWidth="1" outlineLevel="1"/>
    <col min="19" max="19" width="15.85546875" style="180" customWidth="1"/>
    <col min="20" max="20" width="45.85546875" style="70" customWidth="1"/>
    <col min="21" max="21" width="8.28515625" style="225" hidden="1" customWidth="1" outlineLevel="1"/>
    <col min="22" max="22" width="12.140625" style="225" hidden="1" customWidth="1" outlineLevel="1"/>
    <col min="23" max="23" width="11.28515625" style="67" hidden="1" customWidth="1" outlineLevel="1"/>
    <col min="24" max="26" width="0" style="67" hidden="1" customWidth="1"/>
    <col min="27" max="16384" width="9.140625" style="67"/>
  </cols>
  <sheetData>
    <row r="1" spans="1:23" s="310" customFormat="1" ht="36" customHeight="1" thickTop="1" x14ac:dyDescent="0.2">
      <c r="A1" s="312"/>
      <c r="B1" s="352" t="s">
        <v>230</v>
      </c>
      <c r="C1" s="351"/>
      <c r="D1" s="351"/>
      <c r="E1" s="351"/>
      <c r="F1" s="351"/>
      <c r="G1" s="351"/>
      <c r="H1" s="353"/>
      <c r="I1" s="306"/>
      <c r="J1" s="307"/>
      <c r="K1" s="350" t="s">
        <v>231</v>
      </c>
      <c r="L1" s="351"/>
      <c r="M1" s="351"/>
      <c r="N1" s="351"/>
      <c r="O1" s="351"/>
      <c r="P1" s="351"/>
      <c r="Q1" s="351"/>
      <c r="R1" s="352" t="s">
        <v>111</v>
      </c>
      <c r="S1" s="351"/>
      <c r="T1" s="351"/>
      <c r="U1" s="308"/>
      <c r="V1" s="309"/>
    </row>
    <row r="2" spans="1:23" s="151" customFormat="1" x14ac:dyDescent="0.2">
      <c r="A2" s="173">
        <v>1</v>
      </c>
      <c r="B2" s="311">
        <v>2</v>
      </c>
      <c r="C2" s="174">
        <v>3</v>
      </c>
      <c r="D2" s="174">
        <v>4</v>
      </c>
      <c r="E2" s="174">
        <v>5</v>
      </c>
      <c r="F2" s="295">
        <v>6</v>
      </c>
      <c r="G2" s="295">
        <v>7</v>
      </c>
      <c r="H2" s="175">
        <v>8</v>
      </c>
      <c r="I2" s="226">
        <v>12</v>
      </c>
      <c r="J2" s="176">
        <v>9</v>
      </c>
      <c r="K2" s="173">
        <v>10</v>
      </c>
      <c r="L2" s="174">
        <v>11</v>
      </c>
      <c r="M2" s="174">
        <v>12</v>
      </c>
      <c r="N2" s="174">
        <v>13</v>
      </c>
      <c r="O2" s="174">
        <v>14</v>
      </c>
      <c r="P2" s="174">
        <v>15</v>
      </c>
      <c r="Q2" s="175">
        <v>16</v>
      </c>
      <c r="R2" s="181">
        <v>17</v>
      </c>
      <c r="S2" s="178">
        <v>18</v>
      </c>
      <c r="T2" s="177">
        <v>19</v>
      </c>
      <c r="U2" s="215"/>
      <c r="V2" s="216"/>
    </row>
    <row r="3" spans="1:23" s="68" customFormat="1" ht="80.25" customHeight="1" thickBot="1" x14ac:dyDescent="0.3">
      <c r="A3" s="172" t="s">
        <v>151</v>
      </c>
      <c r="B3" s="162" t="s">
        <v>0</v>
      </c>
      <c r="C3" s="162" t="s">
        <v>144</v>
      </c>
      <c r="D3" s="162" t="s">
        <v>145</v>
      </c>
      <c r="E3" s="162" t="s">
        <v>108</v>
      </c>
      <c r="F3" s="163" t="s">
        <v>150</v>
      </c>
      <c r="G3" s="163" t="s">
        <v>77</v>
      </c>
      <c r="H3" s="162" t="s">
        <v>83</v>
      </c>
      <c r="I3" s="227" t="s">
        <v>85</v>
      </c>
      <c r="J3" s="171" t="s">
        <v>152</v>
      </c>
      <c r="K3" s="168" t="s">
        <v>0</v>
      </c>
      <c r="L3" s="162" t="s">
        <v>144</v>
      </c>
      <c r="M3" s="162" t="s">
        <v>145</v>
      </c>
      <c r="N3" s="162" t="s">
        <v>108</v>
      </c>
      <c r="O3" s="162" t="s">
        <v>76</v>
      </c>
      <c r="P3" s="162" t="s">
        <v>77</v>
      </c>
      <c r="Q3" s="162" t="s">
        <v>83</v>
      </c>
      <c r="R3" s="162" t="s">
        <v>153</v>
      </c>
      <c r="S3" s="163" t="s">
        <v>118</v>
      </c>
      <c r="T3" s="163" t="s">
        <v>92</v>
      </c>
      <c r="U3" s="217" t="s">
        <v>119</v>
      </c>
      <c r="V3" s="218" t="s">
        <v>133</v>
      </c>
      <c r="W3" s="68" t="s">
        <v>160</v>
      </c>
    </row>
    <row r="4" spans="1:23" s="69" customFormat="1" ht="60" customHeight="1" thickTop="1" x14ac:dyDescent="0.25">
      <c r="A4" s="198"/>
      <c r="B4" s="336"/>
      <c r="C4" s="164"/>
      <c r="D4" s="76"/>
      <c r="E4" s="203" t="str">
        <f>IF(ISBLANK(D4),"",IF(ISERROR(DATEDIF(C4,D4,"d")),'Helper - Textbausteine'!$B$14,IF(ISBLANK(D4),"",DATEDIF(C4,D4,"d"))))</f>
        <v/>
      </c>
      <c r="F4" s="337"/>
      <c r="G4" s="300"/>
      <c r="H4" s="303"/>
      <c r="I4" s="292" t="str">
        <f>IF(ISNUMBER(F4),(1000000*(VLOOKUP(H4,'Helper - Detektoren'!$A$2:$E$18,4,FALSE)))/(24*F4),"")</f>
        <v/>
      </c>
      <c r="J4" s="206" t="str">
        <f>IF(ISBLANK(F4),"",IF(ISBLANK(C4),'Helper - Textbausteine'!$B$3,IF(ISBLANK(H4),'Helper - Textbausteine'!$B$1,IF(I4=0,'Helper - Textbausteine'!$B$2,IF(ISTEXT(F4),'Helper - Textbausteine'!$B$9,IF(((E4*F4))/(365)&gt;='Helper - Textbausteine'!$B$40,'Helper - Textbausteine'!$B$4&amp;ROUND(((E4*F4))/(365),0)&amp;'Helper - Textbausteine'!$B$5,IF(ISNUMBER(F4),IF(AND(ISNUMBER(E4),ISNUMBER(F4),E4&gt;'Helper - Textbausteine'!$B$38,'Arbeitsplätze Detektoren'!F4&lt;'Helper - Textbausteine'!$B$40),'Helper - Textbausteine'!$B$10,IF((I4&lt;'Helper - Textbausteine'!$B$33),'Helper - Textbausteine'!$B$6,'Helper - Textbausteine'!$B$7&amp;W4&amp;'Helper - Textbausteine'!$B$8)),"")))))))</f>
        <v/>
      </c>
      <c r="K4" s="305"/>
      <c r="L4" s="164"/>
      <c r="M4" s="76"/>
      <c r="N4" s="203" t="str">
        <f>IF(ISBLANK(M4),"",IF(ISERROR(DATEDIF(L4,M4,"d")),'Helper - Textbausteine'!$B$14,IF(ISBLANK(M4),"",DATEDIF(L4,M4,"d"))))</f>
        <v/>
      </c>
      <c r="O4" s="165"/>
      <c r="P4" s="166"/>
      <c r="Q4" s="166"/>
      <c r="R4" s="209" t="str">
        <f>IF(AND(ISNUMBER(E4),ISNUMBER(F4),ISNUMBER(N4),ISNUMBER(O4)),ROUNDUP(((E4*F4)+(N4*O4))/(E4+N4),0),IF(AND(ISBLANK(L4),ISBLANK(M4),ISBLANK(O4)),"",'Helper - Textbausteine'!$B$12))</f>
        <v/>
      </c>
      <c r="S4" s="167"/>
      <c r="T4" s="212" t="str">
        <f>IF(ISBLANK(F4),"",IF(ISBLANK(H4),"",IF(ISBLANK(C4),"",IF(AND(ISBLANK(C4),ISBLANK(D4),ISBLANK(F4),ISBLANK(L4),ISBLANK(M4),ISBLANK(O4)),"",IF(ISNUMBER(R4),IF((R4&lt;'Helper - Textbausteine'!$B$40),'Helper - Textbausteine'!$B$21&amp;R4&amp;'Helper - Textbausteine'!$B$22, IF(ISBLANK(S4),'Helper - Textbausteine'!$B$31,IF(S4='Helper - Textbausteine'!$B$17,'Helper - Textbausteine'!$B$23,'Helper - Textbausteine'!$B$24)) ),IF((AND(NOT(ISBLANK(O4)),O4&lt;300,ISTEXT(F4))),'Helper - Textbausteine'!$B$25&amp;O4&amp;'Helper - Textbausteine'!$B$26,IF((AND(O4&gt;='Helper - Textbausteine'!$B$40,ISTEXT(F4))),IF(ISBLANK(S4),'Helper - Textbausteine'!$B$31,IF(S4='Helper - Textbausteine'!$B$17,'Helper - Textbausteine'!$B$23,'Helper - Textbausteine'!$B$27)),IF(ISTEXT(O4),'Helper - Textbausteine'!$B$28, IF(AND(NOT(ISBLANK(F4)),NOT(ISNUMBER(F4)),ISBLANK(O4)),
IF(NOT(OR(J4='Helper - Textbausteine'!$B$6,J4='Helper - Textbausteine'!$B$9)),'Helper - Textbausteine'!$B$29, IF(ISBLANK(S4),'Helper - Textbausteine'!$B$47,IF(S4='Helper - Textbausteine'!$B$17, 'Helper - Textbausteine'!$B$23,'Helper - Textbausteine'!$B$24))),
IF(AND(((E4*F4))/(365)&gt;='Helper - Textbausteine'!$B$40,ISBLANK(O4)), IF(ISBLANK(S4),'Helper - Textbausteine'!$B$31,IF(S4='Helper - Textbausteine'!$B$17,'Helper - Textbausteine'!$B$23,'Helper - Textbausteine'!$B$24)),IF(ISNUMBER(F4),
IF(NOT(OR(J4='Helper - Textbausteine'!$B$6,J4='Helper - Textbausteine'!$B$9)),'Helper - Textbausteine'!$B$29, IF(ISBLANK(S4),'Helper - Textbausteine'!$B$47,IF(S4='Helper - Textbausteine'!$B$17, 'Helper - Textbausteine'!$B$23,'Helper - Textbausteine'!$B$24))),
IF(ISTEXT(F4),
IF(NOT(OR(J4='Helper - Textbausteine'!$B$6,J4='Helper - Textbausteine'!$B$9)),'Helper - Textbausteine'!$B$29, IF(ISBLANK(S4),'Helper - Textbausteine'!$B$47,IF(S4='Helper - Textbausteine'!$B$17, 'Helper - Textbausteine'!$B$23,'Helper - Textbausteine'!$B$24))),
IF((AND(ISBLANK(F4),ISBLANK(O4))),"",IF((AND(ISBLANK(F4),NOT(ISBLANK(O4)))),'Helper - Textbausteine'!$B$30,""))))))))))))))</f>
        <v/>
      </c>
      <c r="U4" s="219" t="str">
        <f>IF(ISNUMBER(R4),R4,IF(ISNUMBER(O4),O4,IF(ISNUMBER(F4),F4,"")))</f>
        <v/>
      </c>
      <c r="V4" s="220" t="str">
        <f>'Helper - Textbausteine'!A50&amp;"_DN_"&amp;IF(AND(ISBLANK(B4),ISBLANK(K4)),"","#1_"&amp;B4&amp;"_#2_"&amp;K4)</f>
        <v>01_DN_</v>
      </c>
      <c r="W4" s="69" t="str">
        <f>IF(ISNUMBER(I4),IF(I4&gt;'Helper - Textbausteine'!$B$34,'Helper - Textbausteine'!$C$34,IF(I4&gt;'Helper - Textbausteine'!$B$35,'Helper - Textbausteine'!$C$35,IF(I4&gt;'Helper - Textbausteine'!$B$36,'Helper - Textbausteine'!$C$36,"maximal "&amp;ROUND(I4,0)-'Helper - Textbausteine'!$B$32&amp;" Tage"))),"FEHLER")</f>
        <v>FEHLER</v>
      </c>
    </row>
    <row r="5" spans="1:23" s="69" customFormat="1" ht="60" customHeight="1" x14ac:dyDescent="0.25">
      <c r="A5" s="199"/>
      <c r="B5" s="200"/>
      <c r="C5" s="76"/>
      <c r="D5" s="76"/>
      <c r="E5" s="204" t="str">
        <f>IF(ISBLANK(D5),"",IF(ISERROR(DATEDIF(C5,D5,"d")),'Helper - Textbausteine'!$B$14,IF(ISBLANK(D5),"",DATEDIF(C5,D5,"d"))))</f>
        <v/>
      </c>
      <c r="F5" s="296"/>
      <c r="G5" s="297"/>
      <c r="H5" s="77"/>
      <c r="I5" s="293" t="str">
        <f>IF(ISNUMBER(F5),(1000000*(VLOOKUP(H5,'Helper - Detektoren'!$A$2:$E$18,4,FALSE)))/(24*F5),"")</f>
        <v/>
      </c>
      <c r="J5" s="207" t="str">
        <f>IF(ISBLANK(F5),"",IF(ISBLANK(C5),'Helper - Textbausteine'!$B$3,IF(ISBLANK(H5),'Helper - Textbausteine'!$B$1,IF(I5=0,'Helper - Textbausteine'!$B$2,IF(ISTEXT(F5),'Helper - Textbausteine'!$B$9,IF(((E5*F5))/(365)&gt;='Helper - Textbausteine'!$B$40,'Helper - Textbausteine'!$B$4&amp;ROUND(((E5*F5))/(365),0)&amp;'Helper - Textbausteine'!$B$5,IF(ISNUMBER(F5),IF(AND(ISNUMBER(E5),ISNUMBER(F5),E5&gt;'Helper - Textbausteine'!$B$38,'Arbeitsplätze Detektoren'!F5&lt;'Helper - Textbausteine'!$B$40),'Helper - Textbausteine'!$B$10,IF((I5&lt;'Helper - Textbausteine'!$B$33),'Helper - Textbausteine'!$B$6,'Helper - Textbausteine'!$B$7&amp;W5&amp;'Helper - Textbausteine'!$B$8)),"")))))))</f>
        <v/>
      </c>
      <c r="K5" s="200"/>
      <c r="L5" s="76"/>
      <c r="M5" s="76"/>
      <c r="N5" s="204" t="str">
        <f>IF(ISBLANK(M5),"",IF(ISERROR(DATEDIF(L5,M5,"d")),'Helper - Textbausteine'!$B$14,IF(ISBLANK(M5),"",DATEDIF(L5,M5,"d"))))</f>
        <v/>
      </c>
      <c r="O5" s="77"/>
      <c r="P5" s="77"/>
      <c r="Q5" s="77"/>
      <c r="R5" s="210" t="str">
        <f>IF(AND(ISNUMBER(E5),ISNUMBER(F5),ISNUMBER(N5),ISNUMBER(O5)),ROUNDUP(((E5*F5)+(N5*O5))/(E5+N5),0),IF(AND(ISBLANK(L5),ISBLANK(M5),ISBLANK(O5)),"",'Helper - Textbausteine'!$B$12))</f>
        <v/>
      </c>
      <c r="S5" s="158"/>
      <c r="T5" s="213" t="str">
        <f>IF(ISBLANK(F5),"",IF(ISBLANK(H5),"",IF(ISBLANK(C5),"",IF(AND(ISBLANK(C5),ISBLANK(D5),ISBLANK(F5),ISBLANK(L5),ISBLANK(M5),ISBLANK(O5)),"",IF(ISNUMBER(R5),IF((R5&lt;'Helper - Textbausteine'!$B$40),'Helper - Textbausteine'!$B$21&amp;R5&amp;'Helper - Textbausteine'!$B$22, IF(ISBLANK(S5),'Helper - Textbausteine'!$B$31,IF(S5='Helper - Textbausteine'!$B$17,'Helper - Textbausteine'!$B$23,'Helper - Textbausteine'!$B$24)) ),IF((AND(NOT(ISBLANK(O5)),O5&lt;300,ISTEXT(F5))),'Helper - Textbausteine'!$B$25&amp;O5&amp;'Helper - Textbausteine'!$B$26,IF((AND(O5&gt;='Helper - Textbausteine'!$B$40,ISTEXT(F5))),IF(ISBLANK(S5),'Helper - Textbausteine'!$B$31,IF(S5='Helper - Textbausteine'!$B$17,'Helper - Textbausteine'!$B$23,'Helper - Textbausteine'!$B$27)),IF(ISTEXT(O5),'Helper - Textbausteine'!$B$28, IF(AND(NOT(ISBLANK(F5)),NOT(ISNUMBER(F5)),ISBLANK(O5)),
IF(NOT(OR(J5='Helper - Textbausteine'!$B$6,J5='Helper - Textbausteine'!$B$9)),'Helper - Textbausteine'!$B$29, IF(ISBLANK(S5),'Helper - Textbausteine'!$B$47,IF(S5='Helper - Textbausteine'!$B$17, 'Helper - Textbausteine'!$B$23,'Helper - Textbausteine'!$B$24))),
IF(AND(((E5*F5))/(365)&gt;='Helper - Textbausteine'!$B$40,ISBLANK(O5)), IF(ISBLANK(S5),'Helper - Textbausteine'!$B$31,IF(S5='Helper - Textbausteine'!$B$17,'Helper - Textbausteine'!$B$23,'Helper - Textbausteine'!$B$24)),IF(ISNUMBER(F5),
IF(NOT(OR(J5='Helper - Textbausteine'!$B$6,J5='Helper - Textbausteine'!$B$9)),'Helper - Textbausteine'!$B$29, IF(ISBLANK(S5),'Helper - Textbausteine'!$B$47,IF(S5='Helper - Textbausteine'!$B$17, 'Helper - Textbausteine'!$B$23,'Helper - Textbausteine'!$B$24))),
IF(ISTEXT(F5),
IF(NOT(OR(J5='Helper - Textbausteine'!$B$6,J5='Helper - Textbausteine'!$B$9)),'Helper - Textbausteine'!$B$29, IF(ISBLANK(S5),'Helper - Textbausteine'!$B$47,IF(S5='Helper - Textbausteine'!$B$17, 'Helper - Textbausteine'!$B$23,'Helper - Textbausteine'!$B$24))),
IF((AND(ISBLANK(F5),ISBLANK(O5))),"",IF((AND(ISBLANK(F5),NOT(ISBLANK(O5)))),'Helper - Textbausteine'!$B$30,""))))))))))))))</f>
        <v/>
      </c>
      <c r="U5" s="221" t="str">
        <f t="shared" ref="U5:U52" si="0">IF(ISNUMBER(R5),R5,IF(ISNUMBER(O5),O5,IF(ISNUMBER(F5),F5,"")))</f>
        <v/>
      </c>
      <c r="V5" s="222" t="str">
        <f>'Helper - Textbausteine'!A51&amp;"_DN_"&amp;IF(AND(ISBLANK(B5),ISBLANK(K5)),"","#1_"&amp;B5&amp;"_#2_"&amp;K5)</f>
        <v>02_DN_</v>
      </c>
      <c r="W5" s="69" t="str">
        <f>IF(ISNUMBER(I5),IF(I5&gt;'Helper - Textbausteine'!$B$34,'Helper - Textbausteine'!$C$34,IF(I5&gt;'Helper - Textbausteine'!$B$35,'Helper - Textbausteine'!$C$35,IF(I5&gt;'Helper - Textbausteine'!$B$36,'Helper - Textbausteine'!$C$36,"maximal "&amp;ROUND(I5,0)-'Helper - Textbausteine'!$B$32&amp;" Tage"))),"FEHLER")</f>
        <v>FEHLER</v>
      </c>
    </row>
    <row r="6" spans="1:23" s="69" customFormat="1" ht="60" customHeight="1" x14ac:dyDescent="0.25">
      <c r="A6" s="75"/>
      <c r="B6" s="159"/>
      <c r="C6" s="76"/>
      <c r="D6" s="76"/>
      <c r="E6" s="204" t="str">
        <f>IF(ISBLANK(D6),"",IF(ISERROR(DATEDIF(C6,D6,"d")),'Helper - Textbausteine'!$B$14,IF(ISBLANK(D6),"",DATEDIF(C6,D6,"d"))))</f>
        <v/>
      </c>
      <c r="F6" s="321"/>
      <c r="G6" s="297"/>
      <c r="H6" s="77"/>
      <c r="I6" s="293" t="str">
        <f>IF(ISNUMBER(F6),(1000000*(VLOOKUP(H6,'Helper - Detektoren'!$A$2:$E$18,4,FALSE)))/(24*F6),"")</f>
        <v/>
      </c>
      <c r="J6" s="207" t="str">
        <f>IF(ISBLANK(F6),"",IF(ISBLANK(C6),'Helper - Textbausteine'!$B$3,IF(ISBLANK(H6),'Helper - Textbausteine'!$B$1,IF(I6=0,'Helper - Textbausteine'!$B$2,IF(ISTEXT(F6),'Helper - Textbausteine'!$B$9,IF(((E6*F6))/(365)&gt;='Helper - Textbausteine'!$B$40,'Helper - Textbausteine'!$B$4&amp;ROUND(((E6*F6))/(365),0)&amp;'Helper - Textbausteine'!$B$5,IF(ISNUMBER(F6),IF(AND(ISNUMBER(E6),ISNUMBER(F6),E6&gt;'Helper - Textbausteine'!$B$38,'Arbeitsplätze Detektoren'!F6&lt;'Helper - Textbausteine'!$B$40),'Helper - Textbausteine'!$B$10,IF((I6&lt;'Helper - Textbausteine'!$B$33),'Helper - Textbausteine'!$B$6,'Helper - Textbausteine'!$B$7&amp;W6&amp;'Helper - Textbausteine'!$B$8)),"")))))))</f>
        <v/>
      </c>
      <c r="K6" s="325"/>
      <c r="L6" s="76"/>
      <c r="M6" s="76"/>
      <c r="N6" s="204" t="str">
        <f>IF(ISBLANK(M6),"",IF(ISERROR(DATEDIF(L6,M6,"d")),'Helper - Textbausteine'!$B$14,IF(ISBLANK(M6),"",DATEDIF(L6,M6,"d"))))</f>
        <v/>
      </c>
      <c r="O6" s="322"/>
      <c r="P6" s="77"/>
      <c r="Q6" s="77"/>
      <c r="R6" s="210" t="str">
        <f>IF(AND(ISNUMBER(E6),ISNUMBER(F6),ISNUMBER(N6),ISNUMBER(O6)),ROUNDUP(((E6*F6)+(N6*O6))/(E6+N6),0),IF(AND(ISBLANK(L6),ISBLANK(M6),ISBLANK(O6)),"",'Helper - Textbausteine'!$B$12))</f>
        <v/>
      </c>
      <c r="S6" s="158"/>
      <c r="T6" s="213" t="str">
        <f>IF(ISBLANK(F6),"",IF(ISBLANK(H6),"",IF(ISBLANK(C6),"",IF(AND(ISBLANK(C6),ISBLANK(D6),ISBLANK(F6),ISBLANK(L6),ISBLANK(M6),ISBLANK(O6)),"",IF(ISNUMBER(R6),IF((R6&lt;'Helper - Textbausteine'!$B$40),'Helper - Textbausteine'!$B$21&amp;R6&amp;'Helper - Textbausteine'!$B$22, IF(ISBLANK(S6),'Helper - Textbausteine'!$B$31,IF(S6='Helper - Textbausteine'!$B$17,'Helper - Textbausteine'!$B$23,'Helper - Textbausteine'!$B$24)) ),IF((AND(NOT(ISBLANK(O6)),O6&lt;300,ISTEXT(F6))),'Helper - Textbausteine'!$B$25&amp;O6&amp;'Helper - Textbausteine'!$B$26,IF((AND(O6&gt;='Helper - Textbausteine'!$B$40,ISTEXT(F6))),IF(ISBLANK(S6),'Helper - Textbausteine'!$B$31,IF(S6='Helper - Textbausteine'!$B$17,'Helper - Textbausteine'!$B$23,'Helper - Textbausteine'!$B$27)),IF(ISTEXT(O6),'Helper - Textbausteine'!$B$28, IF(AND(NOT(ISBLANK(F6)),NOT(ISNUMBER(F6)),ISBLANK(O6)),
IF(NOT(OR(J6='Helper - Textbausteine'!$B$6,J6='Helper - Textbausteine'!$B$9)),'Helper - Textbausteine'!$B$29, IF(ISBLANK(S6),'Helper - Textbausteine'!$B$47,IF(S6='Helper - Textbausteine'!$B$17, 'Helper - Textbausteine'!$B$23,'Helper - Textbausteine'!$B$24))),
IF(AND(((E6*F6))/(365)&gt;='Helper - Textbausteine'!$B$40,ISBLANK(O6)), IF(ISBLANK(S6),'Helper - Textbausteine'!$B$31,IF(S6='Helper - Textbausteine'!$B$17,'Helper - Textbausteine'!$B$23,'Helper - Textbausteine'!$B$24)),IF(ISNUMBER(F6),
IF(NOT(OR(J6='Helper - Textbausteine'!$B$6,J6='Helper - Textbausteine'!$B$9)),'Helper - Textbausteine'!$B$29, IF(ISBLANK(S6),'Helper - Textbausteine'!$B$47,IF(S6='Helper - Textbausteine'!$B$17, 'Helper - Textbausteine'!$B$23,'Helper - Textbausteine'!$B$24))),
IF(ISTEXT(F6),
IF(NOT(OR(J6='Helper - Textbausteine'!$B$6,J6='Helper - Textbausteine'!$B$9)),'Helper - Textbausteine'!$B$29, IF(ISBLANK(S6),'Helper - Textbausteine'!$B$47,IF(S6='Helper - Textbausteine'!$B$17, 'Helper - Textbausteine'!$B$23,'Helper - Textbausteine'!$B$24))),
IF((AND(ISBLANK(F6),ISBLANK(O6))),"",IF((AND(ISBLANK(F6),NOT(ISBLANK(O6)))),'Helper - Textbausteine'!$B$30,""))))))))))))))</f>
        <v/>
      </c>
      <c r="U6" s="221" t="str">
        <f t="shared" si="0"/>
        <v/>
      </c>
      <c r="V6" s="222" t="str">
        <f>'Helper - Textbausteine'!A52&amp;"_DN_"&amp;IF(AND(ISBLANK(B6),ISBLANK(K6)),"","#1_"&amp;B6&amp;"_#2_"&amp;K6)</f>
        <v>03_DN_</v>
      </c>
      <c r="W6" s="69" t="str">
        <f>IF(ISNUMBER(I6),IF(I6&gt;'Helper - Textbausteine'!$B$34,'Helper - Textbausteine'!$C$34,IF(I6&gt;'Helper - Textbausteine'!$B$35,'Helper - Textbausteine'!$C$35,IF(I6&gt;'Helper - Textbausteine'!$B$36,'Helper - Textbausteine'!$C$36,"maximal "&amp;ROUND(I6,0)-'Helper - Textbausteine'!$B$32&amp;" Tage"))),"FEHLER")</f>
        <v>FEHLER</v>
      </c>
    </row>
    <row r="7" spans="1:23" s="69" customFormat="1" ht="60" customHeight="1" x14ac:dyDescent="0.25">
      <c r="A7" s="75"/>
      <c r="B7" s="338"/>
      <c r="C7" s="76"/>
      <c r="D7" s="76"/>
      <c r="E7" s="204" t="str">
        <f>IF(ISBLANK(D7),"",IF(ISERROR(DATEDIF(C7,D7,"d")),'Helper - Textbausteine'!$B$14,IF(ISBLANK(D7),"",DATEDIF(C7,D7,"d"))))</f>
        <v/>
      </c>
      <c r="F7" s="339"/>
      <c r="G7" s="297"/>
      <c r="H7" s="77"/>
      <c r="I7" s="293" t="str">
        <f>IF(ISNUMBER(F7),(1000000*(VLOOKUP(H7,'Helper - Detektoren'!$A$2:$E$18,4,FALSE)))/(24*F7),"")</f>
        <v/>
      </c>
      <c r="J7" s="207" t="str">
        <f>IF(ISBLANK(F7),"",IF(ISBLANK(C7),'Helper - Textbausteine'!$B$3,IF(ISBLANK(H7),'Helper - Textbausteine'!$B$1,IF(I7=0,'Helper - Textbausteine'!$B$2,IF(ISTEXT(F7),'Helper - Textbausteine'!$B$9,IF(((E7*F7))/(365)&gt;='Helper - Textbausteine'!$B$40,'Helper - Textbausteine'!$B$4&amp;ROUND(((E7*F7))/(365),0)&amp;'Helper - Textbausteine'!$B$5,IF(ISNUMBER(F7),IF(AND(ISNUMBER(E7),ISNUMBER(F7),E7&gt;'Helper - Textbausteine'!$B$38,'Arbeitsplätze Detektoren'!F7&lt;'Helper - Textbausteine'!$B$40),'Helper - Textbausteine'!$B$10,IF((I7&lt;'Helper - Textbausteine'!$B$33),'Helper - Textbausteine'!$B$6,'Helper - Textbausteine'!$B$7&amp;W7&amp;'Helper - Textbausteine'!$B$8)),"")))))))</f>
        <v/>
      </c>
      <c r="K7" s="169"/>
      <c r="L7" s="76"/>
      <c r="M7" s="76"/>
      <c r="N7" s="204" t="str">
        <f>IF(ISBLANK(M7),"",IF(ISERROR(DATEDIF(L7,M7,"d")),'Helper - Textbausteine'!$B$14,IF(ISBLANK(M7),"",DATEDIF(L7,M7,"d"))))</f>
        <v/>
      </c>
      <c r="O7" s="77"/>
      <c r="P7" s="77"/>
      <c r="Q7" s="77"/>
      <c r="R7" s="210" t="str">
        <f>IF(AND(ISNUMBER(E7),ISNUMBER(F7),ISNUMBER(N7),ISNUMBER(O7)),ROUNDUP(((E7*F7)+(N7*O7))/(E7+N7),0),IF(AND(ISBLANK(L7),ISBLANK(M7),ISBLANK(O7)),"",'Helper - Textbausteine'!$B$12))</f>
        <v/>
      </c>
      <c r="S7" s="158"/>
      <c r="T7" s="213" t="str">
        <f>IF(ISBLANK(F7),"",IF(ISBLANK(H7),"",IF(ISBLANK(C7),"",IF(AND(ISBLANK(C7),ISBLANK(D7),ISBLANK(F7),ISBLANK(L7),ISBLANK(M7),ISBLANK(O7)),"",IF(ISNUMBER(R7),IF((R7&lt;'Helper - Textbausteine'!$B$40),'Helper - Textbausteine'!$B$21&amp;R7&amp;'Helper - Textbausteine'!$B$22, IF(ISBLANK(S7),'Helper - Textbausteine'!$B$31,IF(S7='Helper - Textbausteine'!$B$17,'Helper - Textbausteine'!$B$23,'Helper - Textbausteine'!$B$24)) ),IF((AND(NOT(ISBLANK(O7)),O7&lt;300,ISTEXT(F7))),'Helper - Textbausteine'!$B$25&amp;O7&amp;'Helper - Textbausteine'!$B$26,IF((AND(O7&gt;='Helper - Textbausteine'!$B$40,ISTEXT(F7))),IF(ISBLANK(S7),'Helper - Textbausteine'!$B$31,IF(S7='Helper - Textbausteine'!$B$17,'Helper - Textbausteine'!$B$23,'Helper - Textbausteine'!$B$27)),IF(ISTEXT(O7),'Helper - Textbausteine'!$B$28, IF(AND(NOT(ISBLANK(F7)),NOT(ISNUMBER(F7)),ISBLANK(O7)),
IF(NOT(OR(J7='Helper - Textbausteine'!$B$6,J7='Helper - Textbausteine'!$B$9)),'Helper - Textbausteine'!$B$29, IF(ISBLANK(S7),'Helper - Textbausteine'!$B$47,IF(S7='Helper - Textbausteine'!$B$17, 'Helper - Textbausteine'!$B$23,'Helper - Textbausteine'!$B$24))),
IF(AND(((E7*F7))/(365)&gt;='Helper - Textbausteine'!$B$40,ISBLANK(O7)), IF(ISBLANK(S7),'Helper - Textbausteine'!$B$31,IF(S7='Helper - Textbausteine'!$B$17,'Helper - Textbausteine'!$B$23,'Helper - Textbausteine'!$B$24)),IF(ISNUMBER(F7),
IF(NOT(OR(J7='Helper - Textbausteine'!$B$6,J7='Helper - Textbausteine'!$B$9)),'Helper - Textbausteine'!$B$29, IF(ISBLANK(S7),'Helper - Textbausteine'!$B$47,IF(S7='Helper - Textbausteine'!$B$17, 'Helper - Textbausteine'!$B$23,'Helper - Textbausteine'!$B$24))),
IF(ISTEXT(F7),
IF(NOT(OR(J7='Helper - Textbausteine'!$B$6,J7='Helper - Textbausteine'!$B$9)),'Helper - Textbausteine'!$B$29, IF(ISBLANK(S7),'Helper - Textbausteine'!$B$47,IF(S7='Helper - Textbausteine'!$B$17, 'Helper - Textbausteine'!$B$23,'Helper - Textbausteine'!$B$24))),
IF((AND(ISBLANK(F7),ISBLANK(O7))),"",IF((AND(ISBLANK(F7),NOT(ISBLANK(O7)))),'Helper - Textbausteine'!$B$30,""))))))))))))))</f>
        <v/>
      </c>
      <c r="U7" s="221" t="str">
        <f t="shared" si="0"/>
        <v/>
      </c>
      <c r="V7" s="222" t="str">
        <f>'Helper - Textbausteine'!A53&amp;"_DN_"&amp;IF(AND(ISBLANK(B7),ISBLANK(K7)),"","#1_"&amp;B7&amp;"_#2_"&amp;K7)</f>
        <v>04_DN_</v>
      </c>
      <c r="W7" s="69" t="str">
        <f>IF(ISNUMBER(I7),IF(I7&gt;'Helper - Textbausteine'!$B$34,'Helper - Textbausteine'!$C$34,IF(I7&gt;'Helper - Textbausteine'!$B$35,'Helper - Textbausteine'!$C$35,IF(I7&gt;'Helper - Textbausteine'!$B$36,'Helper - Textbausteine'!$C$36,"maximal "&amp;ROUND(I7,0)-'Helper - Textbausteine'!$B$32&amp;" Tage"))),"FEHLER")</f>
        <v>FEHLER</v>
      </c>
    </row>
    <row r="8" spans="1:23" s="69" customFormat="1" ht="60" customHeight="1" x14ac:dyDescent="0.25">
      <c r="A8" s="199"/>
      <c r="B8" s="200"/>
      <c r="C8" s="76"/>
      <c r="D8" s="76"/>
      <c r="E8" s="204" t="str">
        <f>IF(ISBLANK(D8),"",IF(ISERROR(DATEDIF(C8,D8,"d")),'Helper - Textbausteine'!$B$14,IF(ISBLANK(D8),"",DATEDIF(C8,D8,"d"))))</f>
        <v/>
      </c>
      <c r="F8" s="339"/>
      <c r="G8" s="297"/>
      <c r="H8" s="77"/>
      <c r="I8" s="293" t="str">
        <f>IF(ISNUMBER(F8),(1000000*(VLOOKUP(H8,'Helper - Detektoren'!$A$2:$E$18,4,FALSE)))/(24*F8),"")</f>
        <v/>
      </c>
      <c r="J8" s="207" t="str">
        <f>IF(ISBLANK(F8),"",IF(ISBLANK(C8),'Helper - Textbausteine'!$B$3,IF(ISBLANK(H8),'Helper - Textbausteine'!$B$1,IF(I8=0,'Helper - Textbausteine'!$B$2,IF(ISTEXT(F8),'Helper - Textbausteine'!$B$9,IF(((E8*F8))/(365)&gt;='Helper - Textbausteine'!$B$40,'Helper - Textbausteine'!$B$4&amp;ROUND(((E8*F8))/(365),0)&amp;'Helper - Textbausteine'!$B$5,IF(ISNUMBER(F8),IF(AND(ISNUMBER(E8),ISNUMBER(F8),E8&gt;'Helper - Textbausteine'!$B$38,'Arbeitsplätze Detektoren'!F8&lt;'Helper - Textbausteine'!$B$40),'Helper - Textbausteine'!$B$10,IF((I8&lt;'Helper - Textbausteine'!$B$33),'Helper - Textbausteine'!$B$6,'Helper - Textbausteine'!$B$7&amp;W8&amp;'Helper - Textbausteine'!$B$8)),"")))))))</f>
        <v/>
      </c>
      <c r="K8" s="182"/>
      <c r="L8" s="76"/>
      <c r="M8" s="76"/>
      <c r="N8" s="204" t="str">
        <f>IF(ISBLANK(M8),"",IF(ISERROR(DATEDIF(L8,M8,"d")),'Helper - Textbausteine'!$B$14,IF(ISBLANK(M8),"",DATEDIF(L8,M8,"d"))))</f>
        <v/>
      </c>
      <c r="O8" s="77"/>
      <c r="P8" s="77"/>
      <c r="Q8" s="77"/>
      <c r="R8" s="210" t="str">
        <f>IF(AND(ISNUMBER(E8),ISNUMBER(F8),ISNUMBER(N8),ISNUMBER(O8)),ROUNDUP(((E8*F8)+(N8*O8))/(E8+N8),0),IF(AND(ISBLANK(L8),ISBLANK(M8),ISBLANK(O8)),"",'Helper - Textbausteine'!$B$12))</f>
        <v/>
      </c>
      <c r="S8" s="158"/>
      <c r="T8" s="213" t="str">
        <f>IF(ISBLANK(F8),"",IF(ISBLANK(H8),"",IF(ISBLANK(C8),"",IF(AND(ISBLANK(C8),ISBLANK(D8),ISBLANK(F8),ISBLANK(L8),ISBLANK(M8),ISBLANK(O8)),"",IF(ISNUMBER(R8),IF((R8&lt;'Helper - Textbausteine'!$B$40),'Helper - Textbausteine'!$B$21&amp;R8&amp;'Helper - Textbausteine'!$B$22, IF(ISBLANK(S8),'Helper - Textbausteine'!$B$31,IF(S8='Helper - Textbausteine'!$B$17,'Helper - Textbausteine'!$B$23,'Helper - Textbausteine'!$B$24)) ),IF((AND(NOT(ISBLANK(O8)),O8&lt;300,ISTEXT(F8))),'Helper - Textbausteine'!$B$25&amp;O8&amp;'Helper - Textbausteine'!$B$26,IF((AND(O8&gt;='Helper - Textbausteine'!$B$40,ISTEXT(F8))),IF(ISBLANK(S8),'Helper - Textbausteine'!$B$31,IF(S8='Helper - Textbausteine'!$B$17,'Helper - Textbausteine'!$B$23,'Helper - Textbausteine'!$B$27)),IF(ISTEXT(O8),'Helper - Textbausteine'!$B$28, IF(AND(NOT(ISBLANK(F8)),NOT(ISNUMBER(F8)),ISBLANK(O8)),
IF(NOT(OR(J8='Helper - Textbausteine'!$B$6,J8='Helper - Textbausteine'!$B$9)),'Helper - Textbausteine'!$B$29, IF(ISBLANK(S8),'Helper - Textbausteine'!$B$47,IF(S8='Helper - Textbausteine'!$B$17, 'Helper - Textbausteine'!$B$23,'Helper - Textbausteine'!$B$24))),
IF(AND(((E8*F8))/(365)&gt;='Helper - Textbausteine'!$B$40,ISBLANK(O8)), IF(ISBLANK(S8),'Helper - Textbausteine'!$B$31,IF(S8='Helper - Textbausteine'!$B$17,'Helper - Textbausteine'!$B$23,'Helper - Textbausteine'!$B$24)),IF(ISNUMBER(F8),
IF(NOT(OR(J8='Helper - Textbausteine'!$B$6,J8='Helper - Textbausteine'!$B$9)),'Helper - Textbausteine'!$B$29, IF(ISBLANK(S8),'Helper - Textbausteine'!$B$47,IF(S8='Helper - Textbausteine'!$B$17, 'Helper - Textbausteine'!$B$23,'Helper - Textbausteine'!$B$24))),
IF(ISTEXT(F8),
IF(NOT(OR(J8='Helper - Textbausteine'!$B$6,J8='Helper - Textbausteine'!$B$9)),'Helper - Textbausteine'!$B$29, IF(ISBLANK(S8),'Helper - Textbausteine'!$B$47,IF(S8='Helper - Textbausteine'!$B$17, 'Helper - Textbausteine'!$B$23,'Helper - Textbausteine'!$B$24))),
IF((AND(ISBLANK(F8),ISBLANK(O8))),"",IF((AND(ISBLANK(F8),NOT(ISBLANK(O8)))),'Helper - Textbausteine'!$B$30,""))))))))))))))</f>
        <v/>
      </c>
      <c r="U8" s="221" t="str">
        <f t="shared" si="0"/>
        <v/>
      </c>
      <c r="V8" s="222" t="str">
        <f>'Helper - Textbausteine'!A54&amp;"_DN_"&amp;IF(AND(ISBLANK(B8),ISBLANK(K8)),"","#1_"&amp;B8&amp;"_#2_"&amp;K8)</f>
        <v>05_DN_</v>
      </c>
      <c r="W8" s="69" t="str">
        <f>IF(ISNUMBER(I8),IF(I8&gt;'Helper - Textbausteine'!$B$34,'Helper - Textbausteine'!$C$34,IF(I8&gt;'Helper - Textbausteine'!$B$35,'Helper - Textbausteine'!$C$35,IF(I8&gt;'Helper - Textbausteine'!$B$36,'Helper - Textbausteine'!$C$36,"maximal "&amp;ROUND(I8,0)-'Helper - Textbausteine'!$B$32&amp;" Tage"))),"FEHLER")</f>
        <v>FEHLER</v>
      </c>
    </row>
    <row r="9" spans="1:23" s="69" customFormat="1" ht="60" customHeight="1" x14ac:dyDescent="0.25">
      <c r="A9" s="199"/>
      <c r="B9" s="200"/>
      <c r="C9" s="76"/>
      <c r="D9" s="76"/>
      <c r="E9" s="204" t="str">
        <f>IF(ISBLANK(D9),"",IF(ISERROR(DATEDIF(C9,D9,"d")),'Helper - Textbausteine'!$B$14,IF(ISBLANK(D9),"",DATEDIF(C9,D9,"d"))))</f>
        <v/>
      </c>
      <c r="F9" s="321"/>
      <c r="G9" s="297"/>
      <c r="H9" s="77"/>
      <c r="I9" s="293" t="str">
        <f>IF(ISNUMBER(F9),(1000000*(VLOOKUP(H9,'Helper - Detektoren'!$A$2:$E$18,4,FALSE)))/(24*F9),"")</f>
        <v/>
      </c>
      <c r="J9" s="207" t="str">
        <f>IF(ISBLANK(F9),"",IF(ISBLANK(C9),'Helper - Textbausteine'!$B$3,IF(ISBLANK(H9),'Helper - Textbausteine'!$B$1,IF(I9=0,'Helper - Textbausteine'!$B$2,IF(ISTEXT(F9),'Helper - Textbausteine'!$B$9,IF(((E9*F9))/(365)&gt;='Helper - Textbausteine'!$B$40,'Helper - Textbausteine'!$B$4&amp;ROUND(((E9*F9))/(365),0)&amp;'Helper - Textbausteine'!$B$5,IF(ISNUMBER(F9),IF(AND(ISNUMBER(E9),ISNUMBER(F9),E9&gt;'Helper - Textbausteine'!$B$38,'Arbeitsplätze Detektoren'!F9&lt;'Helper - Textbausteine'!$B$40),'Helper - Textbausteine'!$B$10,IF((I9&lt;'Helper - Textbausteine'!$B$33),'Helper - Textbausteine'!$B$6,'Helper - Textbausteine'!$B$7&amp;W9&amp;'Helper - Textbausteine'!$B$8)),"")))))))</f>
        <v/>
      </c>
      <c r="K9" s="182"/>
      <c r="L9" s="76"/>
      <c r="M9" s="76"/>
      <c r="N9" s="204" t="str">
        <f>IF(ISBLANK(M9),"",IF(ISERROR(DATEDIF(L9,M9,"d")),'Helper - Textbausteine'!$B$14,IF(ISBLANK(M9),"",DATEDIF(L9,M9,"d"))))</f>
        <v/>
      </c>
      <c r="O9" s="322"/>
      <c r="P9" s="77"/>
      <c r="Q9" s="77"/>
      <c r="R9" s="210" t="str">
        <f>IF(AND(ISNUMBER(E9),ISNUMBER(F9),ISNUMBER(N9),ISNUMBER(O9)),ROUNDUP(((E9*F9)+(N9*O9))/(E9+N9),0),IF(AND(ISBLANK(L9),ISBLANK(M9),ISBLANK(O9)),"",'Helper - Textbausteine'!$B$12))</f>
        <v/>
      </c>
      <c r="S9" s="158"/>
      <c r="T9" s="213" t="str">
        <f>IF(ISBLANK(F9),"",IF(ISBLANK(H9),"",IF(ISBLANK(C9),"",IF(AND(ISBLANK(C9),ISBLANK(D9),ISBLANK(F9),ISBLANK(L9),ISBLANK(M9),ISBLANK(O9)),"",IF(ISNUMBER(R9),IF((R9&lt;'Helper - Textbausteine'!$B$40),'Helper - Textbausteine'!$B$21&amp;R9&amp;'Helper - Textbausteine'!$B$22, IF(ISBLANK(S9),'Helper - Textbausteine'!$B$31,IF(S9='Helper - Textbausteine'!$B$17,'Helper - Textbausteine'!$B$23,'Helper - Textbausteine'!$B$24)) ),IF((AND(NOT(ISBLANK(O9)),O9&lt;300,ISTEXT(F9))),'Helper - Textbausteine'!$B$25&amp;O9&amp;'Helper - Textbausteine'!$B$26,IF((AND(O9&gt;='Helper - Textbausteine'!$B$40,ISTEXT(F9))),IF(ISBLANK(S9),'Helper - Textbausteine'!$B$31,IF(S9='Helper - Textbausteine'!$B$17,'Helper - Textbausteine'!$B$23,'Helper - Textbausteine'!$B$27)),IF(ISTEXT(O9),'Helper - Textbausteine'!$B$28, IF(AND(NOT(ISBLANK(F9)),NOT(ISNUMBER(F9)),ISBLANK(O9)),
IF(NOT(OR(J9='Helper - Textbausteine'!$B$6,J9='Helper - Textbausteine'!$B$9)),'Helper - Textbausteine'!$B$29, IF(ISBLANK(S9),'Helper - Textbausteine'!$B$47,IF(S9='Helper - Textbausteine'!$B$17, 'Helper - Textbausteine'!$B$23,'Helper - Textbausteine'!$B$24))),
IF(AND(((E9*F9))/(365)&gt;='Helper - Textbausteine'!$B$40,ISBLANK(O9)), IF(ISBLANK(S9),'Helper - Textbausteine'!$B$31,IF(S9='Helper - Textbausteine'!$B$17,'Helper - Textbausteine'!$B$23,'Helper - Textbausteine'!$B$24)),IF(ISNUMBER(F9),
IF(NOT(OR(J9='Helper - Textbausteine'!$B$6,J9='Helper - Textbausteine'!$B$9)),'Helper - Textbausteine'!$B$29, IF(ISBLANK(S9),'Helper - Textbausteine'!$B$47,IF(S9='Helper - Textbausteine'!$B$17, 'Helper - Textbausteine'!$B$23,'Helper - Textbausteine'!$B$24))),
IF(ISTEXT(F9),
IF(NOT(OR(J9='Helper - Textbausteine'!$B$6,J9='Helper - Textbausteine'!$B$9)),'Helper - Textbausteine'!$B$29, IF(ISBLANK(S9),'Helper - Textbausteine'!$B$47,IF(S9='Helper - Textbausteine'!$B$17, 'Helper - Textbausteine'!$B$23,'Helper - Textbausteine'!$B$24))),
IF((AND(ISBLANK(F9),ISBLANK(O9))),"",IF((AND(ISBLANK(F9),NOT(ISBLANK(O9)))),'Helper - Textbausteine'!$B$30,""))))))))))))))</f>
        <v/>
      </c>
      <c r="U9" s="221" t="str">
        <f t="shared" si="0"/>
        <v/>
      </c>
      <c r="V9" s="222" t="str">
        <f>'Helper - Textbausteine'!A55&amp;"_DN_"&amp;IF(AND(ISBLANK(B9),ISBLANK(K9)),"","#1_"&amp;B9&amp;"_#2_"&amp;K9)</f>
        <v>06_DN_</v>
      </c>
      <c r="W9" s="69" t="str">
        <f>IF(ISNUMBER(I9),IF(I9&gt;'Helper - Textbausteine'!$B$34,'Helper - Textbausteine'!$C$34,IF(I9&gt;'Helper - Textbausteine'!$B$35,'Helper - Textbausteine'!$C$35,IF(I9&gt;'Helper - Textbausteine'!$B$36,'Helper - Textbausteine'!$C$36,"maximal "&amp;ROUND(I9,0)-'Helper - Textbausteine'!$B$32&amp;" Tage"))),"FEHLER")</f>
        <v>FEHLER</v>
      </c>
    </row>
    <row r="10" spans="1:23" s="69" customFormat="1" ht="60" customHeight="1" x14ac:dyDescent="0.25">
      <c r="A10" s="199"/>
      <c r="B10" s="200"/>
      <c r="C10" s="76"/>
      <c r="D10" s="76"/>
      <c r="E10" s="204" t="str">
        <f>IF(ISBLANK(D10),"",IF(ISERROR(DATEDIF(C10,D10,"d")),'Helper - Textbausteine'!$B$14,IF(ISBLANK(D10),"",DATEDIF(C10,D10,"d"))))</f>
        <v/>
      </c>
      <c r="F10" s="321"/>
      <c r="G10" s="297"/>
      <c r="H10" s="77"/>
      <c r="I10" s="293" t="str">
        <f>IF(ISNUMBER(F10),(1000000*(VLOOKUP(H10,'Helper - Detektoren'!$A$2:$E$18,4,FALSE)))/(24*F10),"")</f>
        <v/>
      </c>
      <c r="J10" s="207" t="str">
        <f>IF(ISBLANK(F10),"",IF(ISBLANK(C10),'Helper - Textbausteine'!$B$3,IF(ISBLANK(H10),'Helper - Textbausteine'!$B$1,IF(I10=0,'Helper - Textbausteine'!$B$2,IF(ISTEXT(F10),'Helper - Textbausteine'!$B$9,IF(((E10*F10))/(365)&gt;='Helper - Textbausteine'!$B$40,'Helper - Textbausteine'!$B$4&amp;ROUND(((E10*F10))/(365),0)&amp;'Helper - Textbausteine'!$B$5,IF(ISNUMBER(F10),IF(AND(ISNUMBER(E10),ISNUMBER(F10),E10&gt;'Helper - Textbausteine'!$B$38,'Arbeitsplätze Detektoren'!F10&lt;'Helper - Textbausteine'!$B$40),'Helper - Textbausteine'!$B$10,IF((I10&lt;'Helper - Textbausteine'!$B$33),'Helper - Textbausteine'!$B$6,'Helper - Textbausteine'!$B$7&amp;W10&amp;'Helper - Textbausteine'!$B$8)),"")))))))</f>
        <v/>
      </c>
      <c r="K10" s="169"/>
      <c r="L10" s="76"/>
      <c r="M10" s="76"/>
      <c r="N10" s="204" t="str">
        <f>IF(ISBLANK(M10),"",IF(ISERROR(DATEDIF(L10,M10,"d")),'Helper - Textbausteine'!$B$14,IF(ISBLANK(M10),"",DATEDIF(L10,M10,"d"))))</f>
        <v/>
      </c>
      <c r="O10" s="157"/>
      <c r="P10" s="77"/>
      <c r="Q10" s="77"/>
      <c r="R10" s="210" t="str">
        <f>IF(AND(ISNUMBER(E10),ISNUMBER(F10),ISNUMBER(N10),ISNUMBER(O10)),ROUNDUP(((E10*F10)+(N10*O10))/(E10+N10),0),IF(AND(ISBLANK(L10),ISBLANK(M10),ISBLANK(O10)),"",'Helper - Textbausteine'!$B$12))</f>
        <v/>
      </c>
      <c r="S10" s="158"/>
      <c r="T10" s="213" t="str">
        <f>IF(ISBLANK(F10),"",IF(ISBLANK(H10),"",IF(ISBLANK(C10),"",IF(AND(ISBLANK(C10),ISBLANK(D10),ISBLANK(F10),ISBLANK(L10),ISBLANK(M10),ISBLANK(O10)),"",IF(ISNUMBER(R10),IF((R10&lt;'Helper - Textbausteine'!$B$40),'Helper - Textbausteine'!$B$21&amp;R10&amp;'Helper - Textbausteine'!$B$22, IF(ISBLANK(S10),'Helper - Textbausteine'!$B$31,IF(S10='Helper - Textbausteine'!$B$17,'Helper - Textbausteine'!$B$23,'Helper - Textbausteine'!$B$24)) ),IF((AND(NOT(ISBLANK(O10)),O10&lt;300,ISTEXT(F10))),'Helper - Textbausteine'!$B$25&amp;O10&amp;'Helper - Textbausteine'!$B$26,IF((AND(O10&gt;='Helper - Textbausteine'!$B$40,ISTEXT(F10))),IF(ISBLANK(S10),'Helper - Textbausteine'!$B$31,IF(S10='Helper - Textbausteine'!$B$17,'Helper - Textbausteine'!$B$23,'Helper - Textbausteine'!$B$27)),IF(ISTEXT(O10),'Helper - Textbausteine'!$B$28, IF(AND(NOT(ISBLANK(F10)),NOT(ISNUMBER(F10)),ISBLANK(O10)),
IF(NOT(OR(J10='Helper - Textbausteine'!$B$6,J10='Helper - Textbausteine'!$B$9)),'Helper - Textbausteine'!$B$29, IF(ISBLANK(S10),'Helper - Textbausteine'!$B$47,IF(S10='Helper - Textbausteine'!$B$17, 'Helper - Textbausteine'!$B$23,'Helper - Textbausteine'!$B$24))),
IF(AND(((E10*F10))/(365)&gt;='Helper - Textbausteine'!$B$40,ISBLANK(O10)), IF(ISBLANK(S10),'Helper - Textbausteine'!$B$31,IF(S10='Helper - Textbausteine'!$B$17,'Helper - Textbausteine'!$B$23,'Helper - Textbausteine'!$B$24)),IF(ISNUMBER(F10),
IF(NOT(OR(J10='Helper - Textbausteine'!$B$6,J10='Helper - Textbausteine'!$B$9)),'Helper - Textbausteine'!$B$29, IF(ISBLANK(S10),'Helper - Textbausteine'!$B$47,IF(S10='Helper - Textbausteine'!$B$17, 'Helper - Textbausteine'!$B$23,'Helper - Textbausteine'!$B$24))),
IF(ISTEXT(F10),
IF(NOT(OR(J10='Helper - Textbausteine'!$B$6,J10='Helper - Textbausteine'!$B$9)),'Helper - Textbausteine'!$B$29, IF(ISBLANK(S10),'Helper - Textbausteine'!$B$47,IF(S10='Helper - Textbausteine'!$B$17, 'Helper - Textbausteine'!$B$23,'Helper - Textbausteine'!$B$24))),
IF((AND(ISBLANK(F10),ISBLANK(O10))),"",IF((AND(ISBLANK(F10),NOT(ISBLANK(O10)))),'Helper - Textbausteine'!$B$30,""))))))))))))))</f>
        <v/>
      </c>
      <c r="U10" s="221" t="str">
        <f t="shared" si="0"/>
        <v/>
      </c>
      <c r="V10" s="222" t="str">
        <f>'Helper - Textbausteine'!A56&amp;"_DN_"&amp;IF(AND(ISBLANK(B10),ISBLANK(K10)),"","#1_"&amp;B10&amp;"_#2_"&amp;K10)</f>
        <v>07_DN_</v>
      </c>
      <c r="W10" s="69" t="str">
        <f>IF(ISNUMBER(I10),IF(I10&gt;'Helper - Textbausteine'!$B$34,'Helper - Textbausteine'!$C$34,IF(I10&gt;'Helper - Textbausteine'!$B$35,'Helper - Textbausteine'!$C$35,IF(I10&gt;'Helper - Textbausteine'!$B$36,'Helper - Textbausteine'!$C$36,"maximal "&amp;ROUND(I10,0)-'Helper - Textbausteine'!$B$32&amp;" Tage"))),"FEHLER")</f>
        <v>FEHLER</v>
      </c>
    </row>
    <row r="11" spans="1:23" s="69" customFormat="1" ht="60" customHeight="1" x14ac:dyDescent="0.25">
      <c r="A11" s="199"/>
      <c r="B11" s="200"/>
      <c r="C11" s="76"/>
      <c r="D11" s="76"/>
      <c r="E11" s="204" t="str">
        <f>IF(ISBLANK(D11),"",IF(ISERROR(DATEDIF(C11,D11,"d")),'Helper - Textbausteine'!$B$14,IF(ISBLANK(D11),"",DATEDIF(C11,D11,"d"))))</f>
        <v/>
      </c>
      <c r="F11" s="298"/>
      <c r="G11" s="297"/>
      <c r="H11" s="77"/>
      <c r="I11" s="293" t="str">
        <f>IF(ISNUMBER(F11),(1000000*(VLOOKUP(H11,'Helper - Detektoren'!$A$2:$E$18,4,FALSE)))/(24*F11),"")</f>
        <v/>
      </c>
      <c r="J11" s="207" t="str">
        <f>IF(ISBLANK(F11),"",IF(ISBLANK(C11),'Helper - Textbausteine'!$B$3,IF(ISBLANK(H11),'Helper - Textbausteine'!$B$1,IF(I11=0,'Helper - Textbausteine'!$B$2,IF(ISTEXT(F11),'Helper - Textbausteine'!$B$9,IF(((E11*F11))/(365)&gt;='Helper - Textbausteine'!$B$40,'Helper - Textbausteine'!$B$4&amp;ROUND(((E11*F11))/(365),0)&amp;'Helper - Textbausteine'!$B$5,IF(ISNUMBER(F11),IF(AND(ISNUMBER(E11),ISNUMBER(F11),E11&gt;'Helper - Textbausteine'!$B$38,'Arbeitsplätze Detektoren'!F11&lt;'Helper - Textbausteine'!$B$40),'Helper - Textbausteine'!$B$10,IF((I11&lt;'Helper - Textbausteine'!$B$33),'Helper - Textbausteine'!$B$6,'Helper - Textbausteine'!$B$7&amp;W11&amp;'Helper - Textbausteine'!$B$8)),"")))))))</f>
        <v/>
      </c>
      <c r="K11" s="169"/>
      <c r="L11" s="76"/>
      <c r="M11" s="76"/>
      <c r="N11" s="204" t="str">
        <f>IF(ISBLANK(M11),"",IF(ISERROR(DATEDIF(L11,M11,"d")),'Helper - Textbausteine'!$B$14,IF(ISBLANK(M11),"",DATEDIF(L11,M11,"d"))))</f>
        <v/>
      </c>
      <c r="O11" s="157"/>
      <c r="P11" s="77"/>
      <c r="Q11" s="77"/>
      <c r="R11" s="210" t="str">
        <f>IF(AND(ISNUMBER(E11),ISNUMBER(F11),ISNUMBER(N11),ISNUMBER(O11)),ROUNDUP(((E11*F11)+(N11*O11))/(E11+N11),0),IF(AND(ISBLANK(L11),ISBLANK(M11),ISBLANK(O11)),"",'Helper - Textbausteine'!$B$12))</f>
        <v/>
      </c>
      <c r="S11" s="158"/>
      <c r="T11" s="213" t="str">
        <f>IF(ISBLANK(F11),"",IF(ISBLANK(H11),"",IF(ISBLANK(C11),"",IF(AND(ISBLANK(C11),ISBLANK(D11),ISBLANK(F11),ISBLANK(L11),ISBLANK(M11),ISBLANK(O11)),"",IF(ISNUMBER(R11),IF((R11&lt;'Helper - Textbausteine'!$B$40),'Helper - Textbausteine'!$B$21&amp;R11&amp;'Helper - Textbausteine'!$B$22, IF(ISBLANK(S11),'Helper - Textbausteine'!$B$31,IF(S11='Helper - Textbausteine'!$B$17,'Helper - Textbausteine'!$B$23,'Helper - Textbausteine'!$B$24)) ),IF((AND(NOT(ISBLANK(O11)),O11&lt;300,ISTEXT(F11))),'Helper - Textbausteine'!$B$25&amp;O11&amp;'Helper - Textbausteine'!$B$26,IF((AND(O11&gt;='Helper - Textbausteine'!$B$40,ISTEXT(F11))),IF(ISBLANK(S11),'Helper - Textbausteine'!$B$31,IF(S11='Helper - Textbausteine'!$B$17,'Helper - Textbausteine'!$B$23,'Helper - Textbausteine'!$B$27)),IF(ISTEXT(O11),'Helper - Textbausteine'!$B$28, IF(AND(NOT(ISBLANK(F11)),NOT(ISNUMBER(F11)),ISBLANK(O11)),
IF(NOT(OR(J11='Helper - Textbausteine'!$B$6,J11='Helper - Textbausteine'!$B$9)),'Helper - Textbausteine'!$B$29, IF(ISBLANK(S11),'Helper - Textbausteine'!$B$47,IF(S11='Helper - Textbausteine'!$B$17, 'Helper - Textbausteine'!$B$23,'Helper - Textbausteine'!$B$24))),
IF(AND(((E11*F11))/(365)&gt;='Helper - Textbausteine'!$B$40,ISBLANK(O11)), IF(ISBLANK(S11),'Helper - Textbausteine'!$B$31,IF(S11='Helper - Textbausteine'!$B$17,'Helper - Textbausteine'!$B$23,'Helper - Textbausteine'!$B$24)),IF(ISNUMBER(F11),
IF(NOT(OR(J11='Helper - Textbausteine'!$B$6,J11='Helper - Textbausteine'!$B$9)),'Helper - Textbausteine'!$B$29, IF(ISBLANK(S11),'Helper - Textbausteine'!$B$47,IF(S11='Helper - Textbausteine'!$B$17, 'Helper - Textbausteine'!$B$23,'Helper - Textbausteine'!$B$24))),
IF(ISTEXT(F11),
IF(NOT(OR(J11='Helper - Textbausteine'!$B$6,J11='Helper - Textbausteine'!$B$9)),'Helper - Textbausteine'!$B$29, IF(ISBLANK(S11),'Helper - Textbausteine'!$B$47,IF(S11='Helper - Textbausteine'!$B$17, 'Helper - Textbausteine'!$B$23,'Helper - Textbausteine'!$B$24))),
IF((AND(ISBLANK(F11),ISBLANK(O11))),"",IF((AND(ISBLANK(F11),NOT(ISBLANK(O11)))),'Helper - Textbausteine'!$B$30,""))))))))))))))</f>
        <v/>
      </c>
      <c r="U11" s="221" t="str">
        <f t="shared" si="0"/>
        <v/>
      </c>
      <c r="V11" s="222" t="str">
        <f>'Helper - Textbausteine'!A57&amp;"_DN_"&amp;IF(AND(ISBLANK(B11),ISBLANK(K11)),"","#1_"&amp;B11&amp;"_#2_"&amp;K11)</f>
        <v>08_DN_</v>
      </c>
      <c r="W11" s="69" t="str">
        <f>IF(ISNUMBER(I11),IF(I11&gt;'Helper - Textbausteine'!$B$34,'Helper - Textbausteine'!$C$34,IF(I11&gt;'Helper - Textbausteine'!$B$35,'Helper - Textbausteine'!$C$35,IF(I11&gt;'Helper - Textbausteine'!$B$36,'Helper - Textbausteine'!$C$36,"maximal "&amp;ROUND(I11,0)-'Helper - Textbausteine'!$B$32&amp;" Tage"))),"FEHLER")</f>
        <v>FEHLER</v>
      </c>
    </row>
    <row r="12" spans="1:23" s="69" customFormat="1" ht="60" customHeight="1" x14ac:dyDescent="0.25">
      <c r="A12" s="199"/>
      <c r="B12" s="200"/>
      <c r="C12" s="76"/>
      <c r="D12" s="76"/>
      <c r="E12" s="204" t="str">
        <f>IF(ISBLANK(D12),"",IF(ISERROR(DATEDIF(C12,D12,"d")),'Helper - Textbausteine'!$B$14,IF(ISBLANK(D12),"",DATEDIF(C12,D12,"d"))))</f>
        <v/>
      </c>
      <c r="F12" s="298"/>
      <c r="G12" s="297"/>
      <c r="H12" s="77"/>
      <c r="I12" s="293" t="str">
        <f>IF(ISNUMBER(F12),(1000000*(VLOOKUP(H12,'Helper - Detektoren'!$A$2:$E$18,4,FALSE)))/(24*F12),"")</f>
        <v/>
      </c>
      <c r="J12" s="207" t="str">
        <f>IF(ISBLANK(F12),"",IF(ISBLANK(C12),'Helper - Textbausteine'!$B$3,IF(ISBLANK(H12),'Helper - Textbausteine'!$B$1,IF(I12=0,'Helper - Textbausteine'!$B$2,IF(ISTEXT(F12),'Helper - Textbausteine'!$B$9,IF(((E12*F12))/(365)&gt;='Helper - Textbausteine'!$B$40,'Helper - Textbausteine'!$B$4&amp;ROUND(((E12*F12))/(365),0)&amp;'Helper - Textbausteine'!$B$5,IF(ISNUMBER(F12),IF(AND(ISNUMBER(E12),ISNUMBER(F12),E12&gt;'Helper - Textbausteine'!$B$38,'Arbeitsplätze Detektoren'!F12&lt;'Helper - Textbausteine'!$B$40),'Helper - Textbausteine'!$B$10,IF((I12&lt;'Helper - Textbausteine'!$B$33),'Helper - Textbausteine'!$B$6,'Helper - Textbausteine'!$B$7&amp;W12&amp;'Helper - Textbausteine'!$B$8)),"")))))))</f>
        <v/>
      </c>
      <c r="K12" s="169"/>
      <c r="L12" s="76"/>
      <c r="M12" s="76"/>
      <c r="N12" s="204" t="str">
        <f>IF(ISBLANK(M12),"",IF(ISERROR(DATEDIF(L12,M12,"d")),'Helper - Textbausteine'!$B$14,IF(ISBLANK(M12),"",DATEDIF(L12,M12,"d"))))</f>
        <v/>
      </c>
      <c r="O12" s="157"/>
      <c r="P12" s="77"/>
      <c r="Q12" s="77"/>
      <c r="R12" s="210" t="str">
        <f>IF(AND(ISNUMBER(E12),ISNUMBER(F12),ISNUMBER(N12),ISNUMBER(O12)),ROUNDUP(((E12*F12)+(N12*O12))/(E12+N12),0),IF(AND(ISBLANK(L12),ISBLANK(M12),ISBLANK(O12)),"",'Helper - Textbausteine'!$B$12))</f>
        <v/>
      </c>
      <c r="S12" s="158"/>
      <c r="T12" s="213" t="str">
        <f>IF(ISBLANK(F12),"",IF(ISBLANK(H12),"",IF(ISBLANK(C12),"",IF(AND(ISBLANK(C12),ISBLANK(D12),ISBLANK(F12),ISBLANK(L12),ISBLANK(M12),ISBLANK(O12)),"",IF(ISNUMBER(R12),IF((R12&lt;'Helper - Textbausteine'!$B$40),'Helper - Textbausteine'!$B$21&amp;R12&amp;'Helper - Textbausteine'!$B$22, IF(ISBLANK(S12),'Helper - Textbausteine'!$B$31,IF(S12='Helper - Textbausteine'!$B$17,'Helper - Textbausteine'!$B$23,'Helper - Textbausteine'!$B$24)) ),IF((AND(NOT(ISBLANK(O12)),O12&lt;300,ISTEXT(F12))),'Helper - Textbausteine'!$B$25&amp;O12&amp;'Helper - Textbausteine'!$B$26,IF((AND(O12&gt;='Helper - Textbausteine'!$B$40,ISTEXT(F12))),IF(ISBLANK(S12),'Helper - Textbausteine'!$B$31,IF(S12='Helper - Textbausteine'!$B$17,'Helper - Textbausteine'!$B$23,'Helper - Textbausteine'!$B$27)),IF(ISTEXT(O12),'Helper - Textbausteine'!$B$28, IF(AND(NOT(ISBLANK(F12)),NOT(ISNUMBER(F12)),ISBLANK(O12)),
IF(NOT(OR(J12='Helper - Textbausteine'!$B$6,J12='Helper - Textbausteine'!$B$9)),'Helper - Textbausteine'!$B$29, IF(ISBLANK(S12),'Helper - Textbausteine'!$B$47,IF(S12='Helper - Textbausteine'!$B$17, 'Helper - Textbausteine'!$B$23,'Helper - Textbausteine'!$B$24))),
IF(AND(((E12*F12))/(365)&gt;='Helper - Textbausteine'!$B$40,ISBLANK(O12)), IF(ISBLANK(S12),'Helper - Textbausteine'!$B$31,IF(S12='Helper - Textbausteine'!$B$17,'Helper - Textbausteine'!$B$23,'Helper - Textbausteine'!$B$24)),IF(ISNUMBER(F12),
IF(NOT(OR(J12='Helper - Textbausteine'!$B$6,J12='Helper - Textbausteine'!$B$9)),'Helper - Textbausteine'!$B$29, IF(ISBLANK(S12),'Helper - Textbausteine'!$B$47,IF(S12='Helper - Textbausteine'!$B$17, 'Helper - Textbausteine'!$B$23,'Helper - Textbausteine'!$B$24))),
IF(ISTEXT(F12),
IF(NOT(OR(J12='Helper - Textbausteine'!$B$6,J12='Helper - Textbausteine'!$B$9)),'Helper - Textbausteine'!$B$29, IF(ISBLANK(S12),'Helper - Textbausteine'!$B$47,IF(S12='Helper - Textbausteine'!$B$17, 'Helper - Textbausteine'!$B$23,'Helper - Textbausteine'!$B$24))),
IF((AND(ISBLANK(F12),ISBLANK(O12))),"",IF((AND(ISBLANK(F12),NOT(ISBLANK(O12)))),'Helper - Textbausteine'!$B$30,""))))))))))))))</f>
        <v/>
      </c>
      <c r="U12" s="221" t="str">
        <f t="shared" si="0"/>
        <v/>
      </c>
      <c r="V12" s="222" t="str">
        <f>'Helper - Textbausteine'!A58&amp;"_DN_"&amp;IF(AND(ISBLANK(B12),ISBLANK(K12)),"","#1_"&amp;B12&amp;"_#2_"&amp;K12)</f>
        <v>09_DN_</v>
      </c>
      <c r="W12" s="69" t="str">
        <f>IF(ISNUMBER(I12),IF(I12&gt;'Helper - Textbausteine'!$B$34,'Helper - Textbausteine'!$C$34,IF(I12&gt;'Helper - Textbausteine'!$B$35,'Helper - Textbausteine'!$C$35,IF(I12&gt;'Helper - Textbausteine'!$B$36,'Helper - Textbausteine'!$C$36,"maximal "&amp;ROUND(I12,0)-'Helper - Textbausteine'!$B$32&amp;" Tage"))),"FEHLER")</f>
        <v>FEHLER</v>
      </c>
    </row>
    <row r="13" spans="1:23" s="69" customFormat="1" ht="60" customHeight="1" x14ac:dyDescent="0.25">
      <c r="A13" s="199"/>
      <c r="B13" s="200"/>
      <c r="C13" s="76"/>
      <c r="D13" s="76"/>
      <c r="E13" s="204" t="str">
        <f>IF(ISBLANK(D13),"",IF(ISERROR(DATEDIF(C13,D13,"d")),'Helper - Textbausteine'!$B$14,IF(ISBLANK(D13),"",DATEDIF(C13,D13,"d"))))</f>
        <v/>
      </c>
      <c r="F13" s="297"/>
      <c r="G13" s="297"/>
      <c r="H13" s="77"/>
      <c r="I13" s="293" t="str">
        <f>IF(ISNUMBER(F13),(1000000*(VLOOKUP(H13,'Helper - Detektoren'!$A$2:$E$18,4,FALSE)))/(24*F13),"")</f>
        <v/>
      </c>
      <c r="J13" s="207" t="str">
        <f>IF(ISBLANK(F13),"",IF(ISBLANK(C13),'Helper - Textbausteine'!$B$3,IF(ISBLANK(H13),'Helper - Textbausteine'!$B$1,IF(I13=0,'Helper - Textbausteine'!$B$2,IF(ISTEXT(F13),'Helper - Textbausteine'!$B$9,IF(((E13*F13))/(365)&gt;='Helper - Textbausteine'!$B$40,'Helper - Textbausteine'!$B$4&amp;ROUND(((E13*F13))/(365),0)&amp;'Helper - Textbausteine'!$B$5,IF(ISNUMBER(F13),IF(AND(ISNUMBER(E13),ISNUMBER(F13),E13&gt;'Helper - Textbausteine'!$B$38,'Arbeitsplätze Detektoren'!F13&lt;'Helper - Textbausteine'!$B$40),'Helper - Textbausteine'!$B$10,IF((I13&lt;'Helper - Textbausteine'!$B$33),'Helper - Textbausteine'!$B$6,'Helper - Textbausteine'!$B$7&amp;W13&amp;'Helper - Textbausteine'!$B$8)),"")))))))</f>
        <v/>
      </c>
      <c r="K13" s="169"/>
      <c r="L13" s="76"/>
      <c r="M13" s="76"/>
      <c r="N13" s="204" t="str">
        <f>IF(ISBLANK(M13),"",IF(ISERROR(DATEDIF(L13,M13,"d")),'Helper - Textbausteine'!$B$14,IF(ISBLANK(M13),"",DATEDIF(L13,M13,"d"))))</f>
        <v/>
      </c>
      <c r="O13" s="77"/>
      <c r="P13" s="77"/>
      <c r="Q13" s="77"/>
      <c r="R13" s="210" t="str">
        <f>IF(AND(ISNUMBER(E13),ISNUMBER(F13),ISNUMBER(N13),ISNUMBER(O13)),ROUNDUP(((E13*F13)+(N13*O13))/(E13+N13),0),IF(AND(ISBLANK(L13),ISBLANK(M13),ISBLANK(O13)),"",'Helper - Textbausteine'!$B$12))</f>
        <v/>
      </c>
      <c r="S13" s="158"/>
      <c r="T13" s="213" t="str">
        <f>IF(ISBLANK(F13),"",IF(ISBLANK(H13),"",IF(ISBLANK(C13),"",IF(AND(ISBLANK(C13),ISBLANK(D13),ISBLANK(F13),ISBLANK(L13),ISBLANK(M13),ISBLANK(O13)),"",IF(ISNUMBER(R13),IF((R13&lt;'Helper - Textbausteine'!$B$40),'Helper - Textbausteine'!$B$21&amp;R13&amp;'Helper - Textbausteine'!$B$22, IF(ISBLANK(S13),'Helper - Textbausteine'!$B$31,IF(S13='Helper - Textbausteine'!$B$17,'Helper - Textbausteine'!$B$23,'Helper - Textbausteine'!$B$24)) ),IF((AND(NOT(ISBLANK(O13)),O13&lt;300,ISTEXT(F13))),'Helper - Textbausteine'!$B$25&amp;O13&amp;'Helper - Textbausteine'!$B$26,IF((AND(O13&gt;='Helper - Textbausteine'!$B$40,ISTEXT(F13))),IF(ISBLANK(S13),'Helper - Textbausteine'!$B$31,IF(S13='Helper - Textbausteine'!$B$17,'Helper - Textbausteine'!$B$23,'Helper - Textbausteine'!$B$27)),IF(ISTEXT(O13),'Helper - Textbausteine'!$B$28, IF(AND(NOT(ISBLANK(F13)),NOT(ISNUMBER(F13)),ISBLANK(O13)),
IF(NOT(OR(J13='Helper - Textbausteine'!$B$6,J13='Helper - Textbausteine'!$B$9)),'Helper - Textbausteine'!$B$29, IF(ISBLANK(S13),'Helper - Textbausteine'!$B$47,IF(S13='Helper - Textbausteine'!$B$17, 'Helper - Textbausteine'!$B$23,'Helper - Textbausteine'!$B$24))),
IF(AND(((E13*F13))/(365)&gt;='Helper - Textbausteine'!$B$40,ISBLANK(O13)), IF(ISBLANK(S13),'Helper - Textbausteine'!$B$31,IF(S13='Helper - Textbausteine'!$B$17,'Helper - Textbausteine'!$B$23,'Helper - Textbausteine'!$B$24)),IF(ISNUMBER(F13),
IF(NOT(OR(J13='Helper - Textbausteine'!$B$6,J13='Helper - Textbausteine'!$B$9)),'Helper - Textbausteine'!$B$29, IF(ISBLANK(S13),'Helper - Textbausteine'!$B$47,IF(S13='Helper - Textbausteine'!$B$17, 'Helper - Textbausteine'!$B$23,'Helper - Textbausteine'!$B$24))),
IF(ISTEXT(F13),
IF(NOT(OR(J13='Helper - Textbausteine'!$B$6,J13='Helper - Textbausteine'!$B$9)),'Helper - Textbausteine'!$B$29, IF(ISBLANK(S13),'Helper - Textbausteine'!$B$47,IF(S13='Helper - Textbausteine'!$B$17, 'Helper - Textbausteine'!$B$23,'Helper - Textbausteine'!$B$24))),
IF((AND(ISBLANK(F13),ISBLANK(O13))),"",IF((AND(ISBLANK(F13),NOT(ISBLANK(O13)))),'Helper - Textbausteine'!$B$30,""))))))))))))))</f>
        <v/>
      </c>
      <c r="U13" s="221" t="str">
        <f t="shared" si="0"/>
        <v/>
      </c>
      <c r="V13" s="222" t="str">
        <f>'Helper - Textbausteine'!A59&amp;"_DN_"&amp;IF(AND(ISBLANK(B13),ISBLANK(K13)),"","#1_"&amp;B13&amp;"_#2_"&amp;K13)</f>
        <v>10_DN_</v>
      </c>
      <c r="W13" s="69" t="str">
        <f>IF(ISNUMBER(I13),IF(I13&gt;'Helper - Textbausteine'!$B$34,'Helper - Textbausteine'!$C$34,IF(I13&gt;'Helper - Textbausteine'!$B$35,'Helper - Textbausteine'!$C$35,IF(I13&gt;'Helper - Textbausteine'!$B$36,'Helper - Textbausteine'!$C$36,"maximal "&amp;ROUND(I13,0)-'Helper - Textbausteine'!$B$32&amp;" Tage"))),"FEHLER")</f>
        <v>FEHLER</v>
      </c>
    </row>
    <row r="14" spans="1:23" s="69" customFormat="1" ht="60" customHeight="1" x14ac:dyDescent="0.25">
      <c r="A14" s="75"/>
      <c r="B14" s="159"/>
      <c r="C14" s="76"/>
      <c r="D14" s="76"/>
      <c r="E14" s="204" t="str">
        <f>IF(ISBLANK(D14),"",IF(ISERROR(DATEDIF(C14,D14,"d")),'Helper - Textbausteine'!$B$14,IF(ISBLANK(D14),"",DATEDIF(C14,D14,"d"))))</f>
        <v/>
      </c>
      <c r="F14" s="297"/>
      <c r="G14" s="297"/>
      <c r="H14" s="77"/>
      <c r="I14" s="293" t="str">
        <f>IF(ISNUMBER(F14),(1000000*(VLOOKUP(H14,'Helper - Detektoren'!$A$2:$E$18,4,FALSE)))/(24*F14),"")</f>
        <v/>
      </c>
      <c r="J14" s="207" t="str">
        <f>IF(ISBLANK(F14),"",IF(ISBLANK(C14),'Helper - Textbausteine'!$B$3,IF(ISBLANK(H14),'Helper - Textbausteine'!$B$1,IF(I14=0,'Helper - Textbausteine'!$B$2,IF(ISTEXT(F14),'Helper - Textbausteine'!$B$9,IF(((E14*F14))/(365)&gt;='Helper - Textbausteine'!$B$40,'Helper - Textbausteine'!$B$4&amp;ROUND(((E14*F14))/(365),0)&amp;'Helper - Textbausteine'!$B$5,IF(ISNUMBER(F14),IF(AND(ISNUMBER(E14),ISNUMBER(F14),E14&gt;'Helper - Textbausteine'!$B$38,'Arbeitsplätze Detektoren'!F14&lt;'Helper - Textbausteine'!$B$40),'Helper - Textbausteine'!$B$10,IF((I14&lt;'Helper - Textbausteine'!$B$33),'Helper - Textbausteine'!$B$6,'Helper - Textbausteine'!$B$7&amp;W14&amp;'Helper - Textbausteine'!$B$8)),"")))))))</f>
        <v/>
      </c>
      <c r="K14" s="169"/>
      <c r="L14" s="76"/>
      <c r="M14" s="76"/>
      <c r="N14" s="204" t="str">
        <f>IF(ISBLANK(M14),"",IF(ISERROR(DATEDIF(L14,M14,"d")),'Helper - Textbausteine'!$B$14,IF(ISBLANK(M14),"",DATEDIF(L14,M14,"d"))))</f>
        <v/>
      </c>
      <c r="O14" s="77"/>
      <c r="P14" s="77"/>
      <c r="Q14" s="77"/>
      <c r="R14" s="210" t="str">
        <f>IF(AND(ISNUMBER(E14),ISNUMBER(F14),ISNUMBER(N14),ISNUMBER(O14)),ROUNDUP(((E14*F14)+(N14*O14))/(E14+N14),0),IF(AND(ISBLANK(L14),ISBLANK(M14),ISBLANK(O14)),"",'Helper - Textbausteine'!$B$12))</f>
        <v/>
      </c>
      <c r="S14" s="158"/>
      <c r="T14" s="213" t="str">
        <f>IF(ISBLANK(F14),"",IF(ISBLANK(H14),"",IF(ISBLANK(C14),"",IF(AND(ISBLANK(C14),ISBLANK(D14),ISBLANK(F14),ISBLANK(L14),ISBLANK(M14),ISBLANK(O14)),"",IF(ISNUMBER(R14),IF((R14&lt;'Helper - Textbausteine'!$B$40),'Helper - Textbausteine'!$B$21&amp;R14&amp;'Helper - Textbausteine'!$B$22, IF(ISBLANK(S14),'Helper - Textbausteine'!$B$31,IF(S14='Helper - Textbausteine'!$B$17,'Helper - Textbausteine'!$B$23,'Helper - Textbausteine'!$B$24)) ),IF((AND(NOT(ISBLANK(O14)),O14&lt;300,ISTEXT(F14))),'Helper - Textbausteine'!$B$25&amp;O14&amp;'Helper - Textbausteine'!$B$26,IF((AND(O14&gt;='Helper - Textbausteine'!$B$40,ISTEXT(F14))),IF(ISBLANK(S14),'Helper - Textbausteine'!$B$31,IF(S14='Helper - Textbausteine'!$B$17,'Helper - Textbausteine'!$B$23,'Helper - Textbausteine'!$B$27)),IF(ISTEXT(O14),'Helper - Textbausteine'!$B$28, IF(AND(NOT(ISBLANK(F14)),NOT(ISNUMBER(F14)),ISBLANK(O14)),
IF(NOT(OR(J14='Helper - Textbausteine'!$B$6,J14='Helper - Textbausteine'!$B$9)),'Helper - Textbausteine'!$B$29, IF(ISBLANK(S14),'Helper - Textbausteine'!$B$47,IF(S14='Helper - Textbausteine'!$B$17, 'Helper - Textbausteine'!$B$23,'Helper - Textbausteine'!$B$24))),
IF(AND(((E14*F14))/(365)&gt;='Helper - Textbausteine'!$B$40,ISBLANK(O14)), IF(ISBLANK(S14),'Helper - Textbausteine'!$B$31,IF(S14='Helper - Textbausteine'!$B$17,'Helper - Textbausteine'!$B$23,'Helper - Textbausteine'!$B$24)),IF(ISNUMBER(F14),
IF(NOT(OR(J14='Helper - Textbausteine'!$B$6,J14='Helper - Textbausteine'!$B$9)),'Helper - Textbausteine'!$B$29, IF(ISBLANK(S14),'Helper - Textbausteine'!$B$47,IF(S14='Helper - Textbausteine'!$B$17, 'Helper - Textbausteine'!$B$23,'Helper - Textbausteine'!$B$24))),
IF(ISTEXT(F14),
IF(NOT(OR(J14='Helper - Textbausteine'!$B$6,J14='Helper - Textbausteine'!$B$9)),'Helper - Textbausteine'!$B$29, IF(ISBLANK(S14),'Helper - Textbausteine'!$B$47,IF(S14='Helper - Textbausteine'!$B$17, 'Helper - Textbausteine'!$B$23,'Helper - Textbausteine'!$B$24))),
IF((AND(ISBLANK(F14),ISBLANK(O14))),"",IF((AND(ISBLANK(F14),NOT(ISBLANK(O14)))),'Helper - Textbausteine'!$B$30,""))))))))))))))</f>
        <v/>
      </c>
      <c r="U14" s="221" t="str">
        <f t="shared" si="0"/>
        <v/>
      </c>
      <c r="V14" s="222" t="str">
        <f>'Helper - Textbausteine'!A60&amp;"_DN_"&amp;IF(AND(ISBLANK(B14),ISBLANK(K14)),"","#1_"&amp;B14&amp;"_#2_"&amp;K14)</f>
        <v>11_DN_</v>
      </c>
      <c r="W14" s="69" t="str">
        <f>IF(ISNUMBER(I14),IF(I14&gt;'Helper - Textbausteine'!$B$34,'Helper - Textbausteine'!$C$34,IF(I14&gt;'Helper - Textbausteine'!$B$35,'Helper - Textbausteine'!$C$35,IF(I14&gt;'Helper - Textbausteine'!$B$36,'Helper - Textbausteine'!$C$36,"maximal "&amp;ROUND(I14,0)-'Helper - Textbausteine'!$B$32&amp;" Tage"))),"FEHLER")</f>
        <v>FEHLER</v>
      </c>
    </row>
    <row r="15" spans="1:23" s="69" customFormat="1" ht="60" customHeight="1" x14ac:dyDescent="0.25">
      <c r="A15" s="75"/>
      <c r="B15" s="159"/>
      <c r="C15" s="76"/>
      <c r="D15" s="76"/>
      <c r="E15" s="204" t="str">
        <f>IF(ISBLANK(D15),"",IF(ISERROR(DATEDIF(C15,D15,"d")),'Helper - Textbausteine'!$B$14,IF(ISBLANK(D15),"",DATEDIF(C15,D15,"d"))))</f>
        <v/>
      </c>
      <c r="F15" s="298"/>
      <c r="G15" s="297"/>
      <c r="H15" s="77"/>
      <c r="I15" s="293" t="str">
        <f>IF(ISNUMBER(F15),(1000000*(VLOOKUP(H15,'Helper - Detektoren'!$A$2:$E$18,4,FALSE)))/(24*F15),"")</f>
        <v/>
      </c>
      <c r="J15" s="207" t="str">
        <f>IF(ISBLANK(F15),"",IF(ISBLANK(C15),'Helper - Textbausteine'!$B$3,IF(ISBLANK(H15),'Helper - Textbausteine'!$B$1,IF(I15=0,'Helper - Textbausteine'!$B$2,IF(ISTEXT(F15),'Helper - Textbausteine'!$B$9,IF(((E15*F15))/(365)&gt;='Helper - Textbausteine'!$B$40,'Helper - Textbausteine'!$B$4&amp;ROUND(((E15*F15))/(365),0)&amp;'Helper - Textbausteine'!$B$5,IF(ISNUMBER(F15),IF(AND(ISNUMBER(E15),ISNUMBER(F15),E15&gt;'Helper - Textbausteine'!$B$38,'Arbeitsplätze Detektoren'!F15&lt;'Helper - Textbausteine'!$B$40),'Helper - Textbausteine'!$B$10,IF((I15&lt;'Helper - Textbausteine'!$B$33),'Helper - Textbausteine'!$B$6,'Helper - Textbausteine'!$B$7&amp;W15&amp;'Helper - Textbausteine'!$B$8)),"")))))))</f>
        <v/>
      </c>
      <c r="K15" s="169"/>
      <c r="L15" s="76"/>
      <c r="M15" s="76"/>
      <c r="N15" s="204" t="str">
        <f>IF(ISBLANK(M15),"",IF(ISERROR(DATEDIF(L15,M15,"d")),'Helper - Textbausteine'!$B$14,IF(ISBLANK(M15),"",DATEDIF(L15,M15,"d"))))</f>
        <v/>
      </c>
      <c r="O15" s="157"/>
      <c r="P15" s="77"/>
      <c r="Q15" s="77"/>
      <c r="R15" s="210" t="str">
        <f>IF(AND(ISNUMBER(E15),ISNUMBER(F15),ISNUMBER(N15),ISNUMBER(O15)),ROUNDUP(((E15*F15)+(N15*O15))/(E15+N15),0),IF(AND(ISBLANK(L15),ISBLANK(M15),ISBLANK(O15)),"",'Helper - Textbausteine'!$B$12))</f>
        <v/>
      </c>
      <c r="S15" s="158"/>
      <c r="T15" s="213" t="str">
        <f>IF(ISBLANK(F15),"",IF(ISBLANK(H15),"",IF(ISBLANK(C15),"",IF(AND(ISBLANK(C15),ISBLANK(D15),ISBLANK(F15),ISBLANK(L15),ISBLANK(M15),ISBLANK(O15)),"",IF(ISNUMBER(R15),IF((R15&lt;'Helper - Textbausteine'!$B$40),'Helper - Textbausteine'!$B$21&amp;R15&amp;'Helper - Textbausteine'!$B$22, IF(ISBLANK(S15),'Helper - Textbausteine'!$B$31,IF(S15='Helper - Textbausteine'!$B$17,'Helper - Textbausteine'!$B$23,'Helper - Textbausteine'!$B$24)) ),IF((AND(NOT(ISBLANK(O15)),O15&lt;300,ISTEXT(F15))),'Helper - Textbausteine'!$B$25&amp;O15&amp;'Helper - Textbausteine'!$B$26,IF((AND(O15&gt;='Helper - Textbausteine'!$B$40,ISTEXT(F15))),IF(ISBLANK(S15),'Helper - Textbausteine'!$B$31,IF(S15='Helper - Textbausteine'!$B$17,'Helper - Textbausteine'!$B$23,'Helper - Textbausteine'!$B$27)),IF(ISTEXT(O15),'Helper - Textbausteine'!$B$28, IF(AND(NOT(ISBLANK(F15)),NOT(ISNUMBER(F15)),ISBLANK(O15)),
IF(NOT(OR(J15='Helper - Textbausteine'!$B$6,J15='Helper - Textbausteine'!$B$9)),'Helper - Textbausteine'!$B$29, IF(ISBLANK(S15),'Helper - Textbausteine'!$B$47,IF(S15='Helper - Textbausteine'!$B$17, 'Helper - Textbausteine'!$B$23,'Helper - Textbausteine'!$B$24))),
IF(AND(((E15*F15))/(365)&gt;='Helper - Textbausteine'!$B$40,ISBLANK(O15)), IF(ISBLANK(S15),'Helper - Textbausteine'!$B$31,IF(S15='Helper - Textbausteine'!$B$17,'Helper - Textbausteine'!$B$23,'Helper - Textbausteine'!$B$24)),IF(ISNUMBER(F15),
IF(NOT(OR(J15='Helper - Textbausteine'!$B$6,J15='Helper - Textbausteine'!$B$9)),'Helper - Textbausteine'!$B$29, IF(ISBLANK(S15),'Helper - Textbausteine'!$B$47,IF(S15='Helper - Textbausteine'!$B$17, 'Helper - Textbausteine'!$B$23,'Helper - Textbausteine'!$B$24))),
IF(ISTEXT(F15),
IF(NOT(OR(J15='Helper - Textbausteine'!$B$6,J15='Helper - Textbausteine'!$B$9)),'Helper - Textbausteine'!$B$29, IF(ISBLANK(S15),'Helper - Textbausteine'!$B$47,IF(S15='Helper - Textbausteine'!$B$17, 'Helper - Textbausteine'!$B$23,'Helper - Textbausteine'!$B$24))),
IF((AND(ISBLANK(F15),ISBLANK(O15))),"",IF((AND(ISBLANK(F15),NOT(ISBLANK(O15)))),'Helper - Textbausteine'!$B$30,""))))))))))))))</f>
        <v/>
      </c>
      <c r="U15" s="221" t="str">
        <f t="shared" si="0"/>
        <v/>
      </c>
      <c r="V15" s="222" t="str">
        <f>'Helper - Textbausteine'!A61&amp;"_DN_"&amp;IF(AND(ISBLANK(B15),ISBLANK(K15)),"","#1_"&amp;B15&amp;"_#2_"&amp;K15)</f>
        <v>12_DN_</v>
      </c>
      <c r="W15" s="69" t="str">
        <f>IF(ISNUMBER(I15),IF(I15&gt;'Helper - Textbausteine'!$B$34,'Helper - Textbausteine'!$C$34,IF(I15&gt;'Helper - Textbausteine'!$B$35,'Helper - Textbausteine'!$C$35,IF(I15&gt;'Helper - Textbausteine'!$B$36,'Helper - Textbausteine'!$C$36,"maximal "&amp;ROUND(I15,0)-'Helper - Textbausteine'!$B$32&amp;" Tage"))),"FEHLER")</f>
        <v>FEHLER</v>
      </c>
    </row>
    <row r="16" spans="1:23" s="69" customFormat="1" ht="60" customHeight="1" x14ac:dyDescent="0.25">
      <c r="A16" s="75"/>
      <c r="B16" s="159"/>
      <c r="C16" s="76"/>
      <c r="D16" s="76"/>
      <c r="E16" s="204" t="str">
        <f>IF(ISBLANK(D16),"",IF(ISERROR(DATEDIF(C16,D16,"d")),'Helper - Textbausteine'!$B$14,IF(ISBLANK(D16),"",DATEDIF(C16,D16,"d"))))</f>
        <v/>
      </c>
      <c r="F16" s="298"/>
      <c r="G16" s="297"/>
      <c r="H16" s="77"/>
      <c r="I16" s="293" t="str">
        <f>IF(ISNUMBER(F16),(1000000*(VLOOKUP(H16,'Helper - Detektoren'!$A$2:$E$18,4,FALSE)))/(24*F16),"")</f>
        <v/>
      </c>
      <c r="J16" s="207" t="str">
        <f>IF(ISBLANK(F16),"",IF(ISBLANK(C16),'Helper - Textbausteine'!$B$3,IF(ISBLANK(H16),'Helper - Textbausteine'!$B$1,IF(I16=0,'Helper - Textbausteine'!$B$2,IF(ISTEXT(F16),'Helper - Textbausteine'!$B$9,IF(((E16*F16))/(365)&gt;='Helper - Textbausteine'!$B$40,'Helper - Textbausteine'!$B$4&amp;ROUND(((E16*F16))/(365),0)&amp;'Helper - Textbausteine'!$B$5,IF(ISNUMBER(F16),IF(AND(ISNUMBER(E16),ISNUMBER(F16),E16&gt;'Helper - Textbausteine'!$B$38,'Arbeitsplätze Detektoren'!F16&lt;'Helper - Textbausteine'!$B$40),'Helper - Textbausteine'!$B$10,IF((I16&lt;'Helper - Textbausteine'!$B$33),'Helper - Textbausteine'!$B$6,'Helper - Textbausteine'!$B$7&amp;W16&amp;'Helper - Textbausteine'!$B$8)),"")))))))</f>
        <v/>
      </c>
      <c r="K16" s="169"/>
      <c r="L16" s="76"/>
      <c r="M16" s="76"/>
      <c r="N16" s="204" t="str">
        <f>IF(ISBLANK(M16),"",IF(ISERROR(DATEDIF(L16,M16,"d")),'Helper - Textbausteine'!$B$14,IF(ISBLANK(M16),"",DATEDIF(L16,M16,"d"))))</f>
        <v/>
      </c>
      <c r="O16" s="157"/>
      <c r="P16" s="77"/>
      <c r="Q16" s="77"/>
      <c r="R16" s="210" t="str">
        <f>IF(AND(ISNUMBER(E16),ISNUMBER(F16),ISNUMBER(N16),ISNUMBER(O16)),ROUNDUP(((E16*F16)+(N16*O16))/(E16+N16),0),IF(AND(ISBLANK(L16),ISBLANK(M16),ISBLANK(O16)),"",'Helper - Textbausteine'!$B$12))</f>
        <v/>
      </c>
      <c r="S16" s="158"/>
      <c r="T16" s="213" t="str">
        <f>IF(ISBLANK(F16),"",IF(ISBLANK(H16),"",IF(ISBLANK(C16),"",IF(AND(ISBLANK(C16),ISBLANK(D16),ISBLANK(F16),ISBLANK(L16),ISBLANK(M16),ISBLANK(O16)),"",IF(ISNUMBER(R16),IF((R16&lt;'Helper - Textbausteine'!$B$40),'Helper - Textbausteine'!$B$21&amp;R16&amp;'Helper - Textbausteine'!$B$22, IF(ISBLANK(S16),'Helper - Textbausteine'!$B$31,IF(S16='Helper - Textbausteine'!$B$17,'Helper - Textbausteine'!$B$23,'Helper - Textbausteine'!$B$24)) ),IF((AND(NOT(ISBLANK(O16)),O16&lt;300,ISTEXT(F16))),'Helper - Textbausteine'!$B$25&amp;O16&amp;'Helper - Textbausteine'!$B$26,IF((AND(O16&gt;='Helper - Textbausteine'!$B$40,ISTEXT(F16))),IF(ISBLANK(S16),'Helper - Textbausteine'!$B$31,IF(S16='Helper - Textbausteine'!$B$17,'Helper - Textbausteine'!$B$23,'Helper - Textbausteine'!$B$27)),IF(ISTEXT(O16),'Helper - Textbausteine'!$B$28, IF(AND(NOT(ISBLANK(F16)),NOT(ISNUMBER(F16)),ISBLANK(O16)),
IF(NOT(OR(J16='Helper - Textbausteine'!$B$6,J16='Helper - Textbausteine'!$B$9)),'Helper - Textbausteine'!$B$29, IF(ISBLANK(S16),'Helper - Textbausteine'!$B$47,IF(S16='Helper - Textbausteine'!$B$17, 'Helper - Textbausteine'!$B$23,'Helper - Textbausteine'!$B$24))),
IF(AND(((E16*F16))/(365)&gt;='Helper - Textbausteine'!$B$40,ISBLANK(O16)), IF(ISBLANK(S16),'Helper - Textbausteine'!$B$31,IF(S16='Helper - Textbausteine'!$B$17,'Helper - Textbausteine'!$B$23,'Helper - Textbausteine'!$B$24)),IF(ISNUMBER(F16),
IF(NOT(OR(J16='Helper - Textbausteine'!$B$6,J16='Helper - Textbausteine'!$B$9)),'Helper - Textbausteine'!$B$29, IF(ISBLANK(S16),'Helper - Textbausteine'!$B$47,IF(S16='Helper - Textbausteine'!$B$17, 'Helper - Textbausteine'!$B$23,'Helper - Textbausteine'!$B$24))),
IF(ISTEXT(F16),
IF(NOT(OR(J16='Helper - Textbausteine'!$B$6,J16='Helper - Textbausteine'!$B$9)),'Helper - Textbausteine'!$B$29, IF(ISBLANK(S16),'Helper - Textbausteine'!$B$47,IF(S16='Helper - Textbausteine'!$B$17, 'Helper - Textbausteine'!$B$23,'Helper - Textbausteine'!$B$24))),
IF((AND(ISBLANK(F16),ISBLANK(O16))),"",IF((AND(ISBLANK(F16),NOT(ISBLANK(O16)))),'Helper - Textbausteine'!$B$30,""))))))))))))))</f>
        <v/>
      </c>
      <c r="U16" s="221" t="str">
        <f t="shared" si="0"/>
        <v/>
      </c>
      <c r="V16" s="222" t="str">
        <f>'Helper - Textbausteine'!A62&amp;"_DN_"&amp;IF(AND(ISBLANK(B16),ISBLANK(K16)),"","#1_"&amp;B16&amp;"_#2_"&amp;K16)</f>
        <v>13_DN_</v>
      </c>
      <c r="W16" s="69" t="str">
        <f>IF(ISNUMBER(I16),IF(I16&gt;'Helper - Textbausteine'!$B$34,'Helper - Textbausteine'!$C$34,IF(I16&gt;'Helper - Textbausteine'!$B$35,'Helper - Textbausteine'!$C$35,IF(I16&gt;'Helper - Textbausteine'!$B$36,'Helper - Textbausteine'!$C$36,"maximal "&amp;ROUND(I16,0)-'Helper - Textbausteine'!$B$32&amp;" Tage"))),"FEHLER")</f>
        <v>FEHLER</v>
      </c>
    </row>
    <row r="17" spans="1:23" s="69" customFormat="1" ht="60" customHeight="1" x14ac:dyDescent="0.25">
      <c r="A17" s="75"/>
      <c r="B17" s="159"/>
      <c r="C17" s="76"/>
      <c r="D17" s="76"/>
      <c r="E17" s="204" t="str">
        <f>IF(ISBLANK(D17),"",IF(ISERROR(DATEDIF(C17,D17,"d")),'Helper - Textbausteine'!$B$14,IF(ISBLANK(D17),"",DATEDIF(C17,D17,"d"))))</f>
        <v/>
      </c>
      <c r="F17" s="298"/>
      <c r="G17" s="297"/>
      <c r="H17" s="77"/>
      <c r="I17" s="293" t="str">
        <f>IF(ISNUMBER(F17),(1000000*(VLOOKUP(H17,'Helper - Detektoren'!$A$2:$E$18,4,FALSE)))/(24*F17),"")</f>
        <v/>
      </c>
      <c r="J17" s="207" t="str">
        <f>IF(ISBLANK(F17),"",IF(ISBLANK(C17),'Helper - Textbausteine'!$B$3,IF(ISBLANK(H17),'Helper - Textbausteine'!$B$1,IF(I17=0,'Helper - Textbausteine'!$B$2,IF(ISTEXT(F17),'Helper - Textbausteine'!$B$9,IF(((E17*F17))/(365)&gt;='Helper - Textbausteine'!$B$40,'Helper - Textbausteine'!$B$4&amp;ROUND(((E17*F17))/(365),0)&amp;'Helper - Textbausteine'!$B$5,IF(ISNUMBER(F17),IF(AND(ISNUMBER(E17),ISNUMBER(F17),E17&gt;'Helper - Textbausteine'!$B$38,'Arbeitsplätze Detektoren'!F17&lt;'Helper - Textbausteine'!$B$40),'Helper - Textbausteine'!$B$10,IF((I17&lt;'Helper - Textbausteine'!$B$33),'Helper - Textbausteine'!$B$6,'Helper - Textbausteine'!$B$7&amp;W17&amp;'Helper - Textbausteine'!$B$8)),"")))))))</f>
        <v/>
      </c>
      <c r="K17" s="169"/>
      <c r="L17" s="76"/>
      <c r="M17" s="76"/>
      <c r="N17" s="204" t="str">
        <f>IF(ISBLANK(M17),"",IF(ISERROR(DATEDIF(L17,M17,"d")),'Helper - Textbausteine'!$B$14,IF(ISBLANK(M17),"",DATEDIF(L17,M17,"d"))))</f>
        <v/>
      </c>
      <c r="O17" s="157"/>
      <c r="P17" s="77"/>
      <c r="Q17" s="77"/>
      <c r="R17" s="210" t="str">
        <f>IF(AND(ISNUMBER(E17),ISNUMBER(F17),ISNUMBER(N17),ISNUMBER(O17)),ROUNDUP(((E17*F17)+(N17*O17))/(E17+N17),0),IF(AND(ISBLANK(L17),ISBLANK(M17),ISBLANK(O17)),"",'Helper - Textbausteine'!$B$12))</f>
        <v/>
      </c>
      <c r="S17" s="158"/>
      <c r="T17" s="213" t="str">
        <f>IF(ISBLANK(F17),"",IF(ISBLANK(H17),"",IF(ISBLANK(C17),"",IF(AND(ISBLANK(C17),ISBLANK(D17),ISBLANK(F17),ISBLANK(L17),ISBLANK(M17),ISBLANK(O17)),"",IF(ISNUMBER(R17),IF((R17&lt;'Helper - Textbausteine'!$B$40),'Helper - Textbausteine'!$B$21&amp;R17&amp;'Helper - Textbausteine'!$B$22, IF(ISBLANK(S17),'Helper - Textbausteine'!$B$31,IF(S17='Helper - Textbausteine'!$B$17,'Helper - Textbausteine'!$B$23,'Helper - Textbausteine'!$B$24)) ),IF((AND(NOT(ISBLANK(O17)),O17&lt;300,ISTEXT(F17))),'Helper - Textbausteine'!$B$25&amp;O17&amp;'Helper - Textbausteine'!$B$26,IF((AND(O17&gt;='Helper - Textbausteine'!$B$40,ISTEXT(F17))),IF(ISBLANK(S17),'Helper - Textbausteine'!$B$31,IF(S17='Helper - Textbausteine'!$B$17,'Helper - Textbausteine'!$B$23,'Helper - Textbausteine'!$B$27)),IF(ISTEXT(O17),'Helper - Textbausteine'!$B$28, IF(AND(NOT(ISBLANK(F17)),NOT(ISNUMBER(F17)),ISBLANK(O17)),
IF(NOT(OR(J17='Helper - Textbausteine'!$B$6,J17='Helper - Textbausteine'!$B$9)),'Helper - Textbausteine'!$B$29, IF(ISBLANK(S17),'Helper - Textbausteine'!$B$47,IF(S17='Helper - Textbausteine'!$B$17, 'Helper - Textbausteine'!$B$23,'Helper - Textbausteine'!$B$24))),
IF(AND(((E17*F17))/(365)&gt;='Helper - Textbausteine'!$B$40,ISBLANK(O17)), IF(ISBLANK(S17),'Helper - Textbausteine'!$B$31,IF(S17='Helper - Textbausteine'!$B$17,'Helper - Textbausteine'!$B$23,'Helper - Textbausteine'!$B$24)),IF(ISNUMBER(F17),
IF(NOT(OR(J17='Helper - Textbausteine'!$B$6,J17='Helper - Textbausteine'!$B$9)),'Helper - Textbausteine'!$B$29, IF(ISBLANK(S17),'Helper - Textbausteine'!$B$47,IF(S17='Helper - Textbausteine'!$B$17, 'Helper - Textbausteine'!$B$23,'Helper - Textbausteine'!$B$24))),
IF(ISTEXT(F17),
IF(NOT(OR(J17='Helper - Textbausteine'!$B$6,J17='Helper - Textbausteine'!$B$9)),'Helper - Textbausteine'!$B$29, IF(ISBLANK(S17),'Helper - Textbausteine'!$B$47,IF(S17='Helper - Textbausteine'!$B$17, 'Helper - Textbausteine'!$B$23,'Helper - Textbausteine'!$B$24))),
IF((AND(ISBLANK(F17),ISBLANK(O17))),"",IF((AND(ISBLANK(F17),NOT(ISBLANK(O17)))),'Helper - Textbausteine'!$B$30,""))))))))))))))</f>
        <v/>
      </c>
      <c r="U17" s="221" t="str">
        <f t="shared" si="0"/>
        <v/>
      </c>
      <c r="V17" s="222" t="str">
        <f>'Helper - Textbausteine'!A63&amp;"_DN_"&amp;IF(AND(ISBLANK(B17),ISBLANK(K17)),"","#1_"&amp;B17&amp;"_#2_"&amp;K17)</f>
        <v>14_DN_</v>
      </c>
      <c r="W17" s="69" t="str">
        <f>IF(ISNUMBER(I17),IF(I17&gt;'Helper - Textbausteine'!$B$34,'Helper - Textbausteine'!$C$34,IF(I17&gt;'Helper - Textbausteine'!$B$35,'Helper - Textbausteine'!$C$35,IF(I17&gt;'Helper - Textbausteine'!$B$36,'Helper - Textbausteine'!$C$36,"maximal "&amp;ROUND(I17,0)-'Helper - Textbausteine'!$B$32&amp;" Tage"))),"FEHLER")</f>
        <v>FEHLER</v>
      </c>
    </row>
    <row r="18" spans="1:23" s="69" customFormat="1" ht="60" customHeight="1" x14ac:dyDescent="0.25">
      <c r="A18" s="75"/>
      <c r="B18" s="159"/>
      <c r="C18" s="76"/>
      <c r="D18" s="76"/>
      <c r="E18" s="204" t="str">
        <f>IF(ISBLANK(D18),"",IF(ISERROR(DATEDIF(C18,D18,"d")),'Helper - Textbausteine'!$B$14,IF(ISBLANK(D18),"",DATEDIF(C18,D18,"d"))))</f>
        <v/>
      </c>
      <c r="F18" s="298"/>
      <c r="G18" s="297"/>
      <c r="H18" s="77"/>
      <c r="I18" s="293" t="str">
        <f>IF(ISNUMBER(F18),(1000000*(VLOOKUP(H18,'Helper - Detektoren'!$A$2:$E$18,4,FALSE)))/(24*F18),"")</f>
        <v/>
      </c>
      <c r="J18" s="207" t="str">
        <f>IF(ISBLANK(F18),"",IF(ISBLANK(C18),'Helper - Textbausteine'!$B$3,IF(ISBLANK(H18),'Helper - Textbausteine'!$B$1,IF(I18=0,'Helper - Textbausteine'!$B$2,IF(ISTEXT(F18),'Helper - Textbausteine'!$B$9,IF(((E18*F18))/(365)&gt;='Helper - Textbausteine'!$B$40,'Helper - Textbausteine'!$B$4&amp;ROUND(((E18*F18))/(365),0)&amp;'Helper - Textbausteine'!$B$5,IF(ISNUMBER(F18),IF(AND(ISNUMBER(E18),ISNUMBER(F18),E18&gt;'Helper - Textbausteine'!$B$38,'Arbeitsplätze Detektoren'!F18&lt;'Helper - Textbausteine'!$B$40),'Helper - Textbausteine'!$B$10,IF((I18&lt;'Helper - Textbausteine'!$B$33),'Helper - Textbausteine'!$B$6,'Helper - Textbausteine'!$B$7&amp;W18&amp;'Helper - Textbausteine'!$B$8)),"")))))))</f>
        <v/>
      </c>
      <c r="K18" s="169"/>
      <c r="L18" s="76"/>
      <c r="M18" s="76"/>
      <c r="N18" s="204" t="str">
        <f>IF(ISBLANK(M18),"",IF(ISERROR(DATEDIF(L18,M18,"d")),'Helper - Textbausteine'!$B$14,IF(ISBLANK(M18),"",DATEDIF(L18,M18,"d"))))</f>
        <v/>
      </c>
      <c r="O18" s="157"/>
      <c r="P18" s="77"/>
      <c r="Q18" s="77"/>
      <c r="R18" s="210" t="str">
        <f>IF(AND(ISNUMBER(E18),ISNUMBER(F18),ISNUMBER(N18),ISNUMBER(O18)),ROUNDUP(((E18*F18)+(N18*O18))/(E18+N18),0),IF(AND(ISBLANK(L18),ISBLANK(M18),ISBLANK(O18)),"",'Helper - Textbausteine'!$B$12))</f>
        <v/>
      </c>
      <c r="S18" s="158"/>
      <c r="T18" s="213" t="str">
        <f>IF(ISBLANK(F18),"",IF(ISBLANK(H18),"",IF(ISBLANK(C18),"",IF(AND(ISBLANK(C18),ISBLANK(D18),ISBLANK(F18),ISBLANK(L18),ISBLANK(M18),ISBLANK(O18)),"",IF(ISNUMBER(R18),IF((R18&lt;'Helper - Textbausteine'!$B$40),'Helper - Textbausteine'!$B$21&amp;R18&amp;'Helper - Textbausteine'!$B$22, IF(ISBLANK(S18),'Helper - Textbausteine'!$B$31,IF(S18='Helper - Textbausteine'!$B$17,'Helper - Textbausteine'!$B$23,'Helper - Textbausteine'!$B$24)) ),IF((AND(NOT(ISBLANK(O18)),O18&lt;300,ISTEXT(F18))),'Helper - Textbausteine'!$B$25&amp;O18&amp;'Helper - Textbausteine'!$B$26,IF((AND(O18&gt;='Helper - Textbausteine'!$B$40,ISTEXT(F18))),IF(ISBLANK(S18),'Helper - Textbausteine'!$B$31,IF(S18='Helper - Textbausteine'!$B$17,'Helper - Textbausteine'!$B$23,'Helper - Textbausteine'!$B$27)),IF(ISTEXT(O18),'Helper - Textbausteine'!$B$28, IF(AND(NOT(ISBLANK(F18)),NOT(ISNUMBER(F18)),ISBLANK(O18)),
IF(NOT(OR(J18='Helper - Textbausteine'!$B$6,J18='Helper - Textbausteine'!$B$9)),'Helper - Textbausteine'!$B$29, IF(ISBLANK(S18),'Helper - Textbausteine'!$B$47,IF(S18='Helper - Textbausteine'!$B$17, 'Helper - Textbausteine'!$B$23,'Helper - Textbausteine'!$B$24))),
IF(AND(((E18*F18))/(365)&gt;='Helper - Textbausteine'!$B$40,ISBLANK(O18)), IF(ISBLANK(S18),'Helper - Textbausteine'!$B$31,IF(S18='Helper - Textbausteine'!$B$17,'Helper - Textbausteine'!$B$23,'Helper - Textbausteine'!$B$24)),IF(ISNUMBER(F18),
IF(NOT(OR(J18='Helper - Textbausteine'!$B$6,J18='Helper - Textbausteine'!$B$9)),'Helper - Textbausteine'!$B$29, IF(ISBLANK(S18),'Helper - Textbausteine'!$B$47,IF(S18='Helper - Textbausteine'!$B$17, 'Helper - Textbausteine'!$B$23,'Helper - Textbausteine'!$B$24))),
IF(ISTEXT(F18),
IF(NOT(OR(J18='Helper - Textbausteine'!$B$6,J18='Helper - Textbausteine'!$B$9)),'Helper - Textbausteine'!$B$29, IF(ISBLANK(S18),'Helper - Textbausteine'!$B$47,IF(S18='Helper - Textbausteine'!$B$17, 'Helper - Textbausteine'!$B$23,'Helper - Textbausteine'!$B$24))),
IF((AND(ISBLANK(F18),ISBLANK(O18))),"",IF((AND(ISBLANK(F18),NOT(ISBLANK(O18)))),'Helper - Textbausteine'!$B$30,""))))))))))))))</f>
        <v/>
      </c>
      <c r="U18" s="221" t="str">
        <f t="shared" si="0"/>
        <v/>
      </c>
      <c r="V18" s="222" t="str">
        <f>'Helper - Textbausteine'!A64&amp;"_DN_"&amp;IF(AND(ISBLANK(B18),ISBLANK(K18)),"","#1_"&amp;B18&amp;"_#2_"&amp;K18)</f>
        <v>15_DN_</v>
      </c>
      <c r="W18" s="69" t="str">
        <f>IF(ISNUMBER(I18),IF(I18&gt;'Helper - Textbausteine'!$B$34,'Helper - Textbausteine'!$C$34,IF(I18&gt;'Helper - Textbausteine'!$B$35,'Helper - Textbausteine'!$C$35,IF(I18&gt;'Helper - Textbausteine'!$B$36,'Helper - Textbausteine'!$C$36,"maximal "&amp;ROUND(I18,0)-'Helper - Textbausteine'!$B$32&amp;" Tage"))),"FEHLER")</f>
        <v>FEHLER</v>
      </c>
    </row>
    <row r="19" spans="1:23" s="69" customFormat="1" ht="60" customHeight="1" x14ac:dyDescent="0.25">
      <c r="A19" s="75"/>
      <c r="B19" s="159"/>
      <c r="C19" s="76"/>
      <c r="D19" s="76"/>
      <c r="E19" s="204" t="str">
        <f>IF(ISBLANK(D19),"",IF(ISERROR(DATEDIF(C19,D19,"d")),'Helper - Textbausteine'!$B$14,IF(ISBLANK(D19),"",DATEDIF(C19,D19,"d"))))</f>
        <v/>
      </c>
      <c r="F19" s="298"/>
      <c r="G19" s="297"/>
      <c r="H19" s="77"/>
      <c r="I19" s="293" t="str">
        <f>IF(ISNUMBER(F19),(1000000*(VLOOKUP(H19,'Helper - Detektoren'!$A$2:$E$18,4,FALSE)))/(24*F19),"")</f>
        <v/>
      </c>
      <c r="J19" s="207" t="str">
        <f>IF(ISBLANK(F19),"",IF(ISBLANK(C19),'Helper - Textbausteine'!$B$3,IF(ISBLANK(H19),'Helper - Textbausteine'!$B$1,IF(I19=0,'Helper - Textbausteine'!$B$2,IF(ISTEXT(F19),'Helper - Textbausteine'!$B$9,IF(((E19*F19))/(365)&gt;='Helper - Textbausteine'!$B$40,'Helper - Textbausteine'!$B$4&amp;ROUND(((E19*F19))/(365),0)&amp;'Helper - Textbausteine'!$B$5,IF(ISNUMBER(F19),IF(AND(ISNUMBER(E19),ISNUMBER(F19),E19&gt;'Helper - Textbausteine'!$B$38,'Arbeitsplätze Detektoren'!F19&lt;'Helper - Textbausteine'!$B$40),'Helper - Textbausteine'!$B$10,IF((I19&lt;'Helper - Textbausteine'!$B$33),'Helper - Textbausteine'!$B$6,'Helper - Textbausteine'!$B$7&amp;W19&amp;'Helper - Textbausteine'!$B$8)),"")))))))</f>
        <v/>
      </c>
      <c r="K19" s="169"/>
      <c r="L19" s="76"/>
      <c r="M19" s="76"/>
      <c r="N19" s="204" t="str">
        <f>IF(ISBLANK(M19),"",IF(ISERROR(DATEDIF(L19,M19,"d")),'Helper - Textbausteine'!$B$14,IF(ISBLANK(M19),"",DATEDIF(L19,M19,"d"))))</f>
        <v/>
      </c>
      <c r="O19" s="157"/>
      <c r="P19" s="77"/>
      <c r="Q19" s="77"/>
      <c r="R19" s="210" t="str">
        <f>IF(AND(ISNUMBER(E19),ISNUMBER(F19),ISNUMBER(N19),ISNUMBER(O19)),ROUNDUP(((E19*F19)+(N19*O19))/(E19+N19),0),IF(AND(ISBLANK(L19),ISBLANK(M19),ISBLANK(O19)),"",'Helper - Textbausteine'!$B$12))</f>
        <v/>
      </c>
      <c r="S19" s="158"/>
      <c r="T19" s="213" t="str">
        <f>IF(ISBLANK(F19),"",IF(ISBLANK(H19),"",IF(ISBLANK(C19),"",IF(AND(ISBLANK(C19),ISBLANK(D19),ISBLANK(F19),ISBLANK(L19),ISBLANK(M19),ISBLANK(O19)),"",IF(ISNUMBER(R19),IF((R19&lt;'Helper - Textbausteine'!$B$40),'Helper - Textbausteine'!$B$21&amp;R19&amp;'Helper - Textbausteine'!$B$22, IF(ISBLANK(S19),'Helper - Textbausteine'!$B$31,IF(S19='Helper - Textbausteine'!$B$17,'Helper - Textbausteine'!$B$23,'Helper - Textbausteine'!$B$24)) ),IF((AND(NOT(ISBLANK(O19)),O19&lt;300,ISTEXT(F19))),'Helper - Textbausteine'!$B$25&amp;O19&amp;'Helper - Textbausteine'!$B$26,IF((AND(O19&gt;='Helper - Textbausteine'!$B$40,ISTEXT(F19))),IF(ISBLANK(S19),'Helper - Textbausteine'!$B$31,IF(S19='Helper - Textbausteine'!$B$17,'Helper - Textbausteine'!$B$23,'Helper - Textbausteine'!$B$27)),IF(ISTEXT(O19),'Helper - Textbausteine'!$B$28, IF(AND(NOT(ISBLANK(F19)),NOT(ISNUMBER(F19)),ISBLANK(O19)),
IF(NOT(OR(J19='Helper - Textbausteine'!$B$6,J19='Helper - Textbausteine'!$B$9)),'Helper - Textbausteine'!$B$29, IF(ISBLANK(S19),'Helper - Textbausteine'!$B$47,IF(S19='Helper - Textbausteine'!$B$17, 'Helper - Textbausteine'!$B$23,'Helper - Textbausteine'!$B$24))),
IF(AND(((E19*F19))/(365)&gt;='Helper - Textbausteine'!$B$40,ISBLANK(O19)), IF(ISBLANK(S19),'Helper - Textbausteine'!$B$31,IF(S19='Helper - Textbausteine'!$B$17,'Helper - Textbausteine'!$B$23,'Helper - Textbausteine'!$B$24)),IF(ISNUMBER(F19),
IF(NOT(OR(J19='Helper - Textbausteine'!$B$6,J19='Helper - Textbausteine'!$B$9)),'Helper - Textbausteine'!$B$29, IF(ISBLANK(S19),'Helper - Textbausteine'!$B$47,IF(S19='Helper - Textbausteine'!$B$17, 'Helper - Textbausteine'!$B$23,'Helper - Textbausteine'!$B$24))),
IF(ISTEXT(F19),
IF(NOT(OR(J19='Helper - Textbausteine'!$B$6,J19='Helper - Textbausteine'!$B$9)),'Helper - Textbausteine'!$B$29, IF(ISBLANK(S19),'Helper - Textbausteine'!$B$47,IF(S19='Helper - Textbausteine'!$B$17, 'Helper - Textbausteine'!$B$23,'Helper - Textbausteine'!$B$24))),
IF((AND(ISBLANK(F19),ISBLANK(O19))),"",IF((AND(ISBLANK(F19),NOT(ISBLANK(O19)))),'Helper - Textbausteine'!$B$30,""))))))))))))))</f>
        <v/>
      </c>
      <c r="U19" s="221" t="str">
        <f t="shared" si="0"/>
        <v/>
      </c>
      <c r="V19" s="222" t="str">
        <f>'Helper - Textbausteine'!A65&amp;"_DN_"&amp;IF(AND(ISBLANK(B19),ISBLANK(K19)),"","#1_"&amp;B19&amp;"_#2_"&amp;K19)</f>
        <v>16_DN_</v>
      </c>
      <c r="W19" s="69" t="str">
        <f>IF(ISNUMBER(I19),IF(I19&gt;'Helper - Textbausteine'!$B$34,'Helper - Textbausteine'!$C$34,IF(I19&gt;'Helper - Textbausteine'!$B$35,'Helper - Textbausteine'!$C$35,IF(I19&gt;'Helper - Textbausteine'!$B$36,'Helper - Textbausteine'!$C$36,"maximal "&amp;ROUND(I19,0)-'Helper - Textbausteine'!$B$32&amp;" Tage"))),"FEHLER")</f>
        <v>FEHLER</v>
      </c>
    </row>
    <row r="20" spans="1:23" s="69" customFormat="1" ht="60" customHeight="1" x14ac:dyDescent="0.25">
      <c r="A20" s="75"/>
      <c r="B20" s="159"/>
      <c r="C20" s="76"/>
      <c r="D20" s="76"/>
      <c r="E20" s="204" t="str">
        <f>IF(ISBLANK(D20),"",IF(ISERROR(DATEDIF(C20,D20,"d")),'Helper - Textbausteine'!$B$14,IF(ISBLANK(D20),"",DATEDIF(C20,D20,"d"))))</f>
        <v/>
      </c>
      <c r="F20" s="298"/>
      <c r="G20" s="297"/>
      <c r="H20" s="77"/>
      <c r="I20" s="293" t="str">
        <f>IF(ISNUMBER(F20),(1000000*(VLOOKUP(H20,'Helper - Detektoren'!$A$2:$E$18,4,FALSE)))/(24*F20),"")</f>
        <v/>
      </c>
      <c r="J20" s="207" t="str">
        <f>IF(ISBLANK(F20),"",IF(ISBLANK(C20),'Helper - Textbausteine'!$B$3,IF(ISBLANK(H20),'Helper - Textbausteine'!$B$1,IF(I20=0,'Helper - Textbausteine'!$B$2,IF(ISTEXT(F20),'Helper - Textbausteine'!$B$9,IF(((E20*F20))/(365)&gt;='Helper - Textbausteine'!$B$40,'Helper - Textbausteine'!$B$4&amp;ROUND(((E20*F20))/(365),0)&amp;'Helper - Textbausteine'!$B$5,IF(ISNUMBER(F20),IF(AND(ISNUMBER(E20),ISNUMBER(F20),E20&gt;'Helper - Textbausteine'!$B$38,'Arbeitsplätze Detektoren'!F20&lt;'Helper - Textbausteine'!$B$40),'Helper - Textbausteine'!$B$10,IF((I20&lt;'Helper - Textbausteine'!$B$33),'Helper - Textbausteine'!$B$6,'Helper - Textbausteine'!$B$7&amp;W20&amp;'Helper - Textbausteine'!$B$8)),"")))))))</f>
        <v/>
      </c>
      <c r="K20" s="169"/>
      <c r="L20" s="76"/>
      <c r="M20" s="76"/>
      <c r="N20" s="204" t="str">
        <f>IF(ISBLANK(M20),"",IF(ISERROR(DATEDIF(L20,M20,"d")),'Helper - Textbausteine'!$B$14,IF(ISBLANK(M20),"",DATEDIF(L20,M20,"d"))))</f>
        <v/>
      </c>
      <c r="O20" s="157"/>
      <c r="P20" s="77"/>
      <c r="Q20" s="77"/>
      <c r="R20" s="210" t="str">
        <f>IF(AND(ISNUMBER(E20),ISNUMBER(F20),ISNUMBER(N20),ISNUMBER(O20)),ROUNDUP(((E20*F20)+(N20*O20))/(E20+N20),0),IF(AND(ISBLANK(L20),ISBLANK(M20),ISBLANK(O20)),"",'Helper - Textbausteine'!$B$12))</f>
        <v/>
      </c>
      <c r="S20" s="158"/>
      <c r="T20" s="213" t="str">
        <f>IF(ISBLANK(F20),"",IF(ISBLANK(H20),"",IF(ISBLANK(C20),"",IF(AND(ISBLANK(C20),ISBLANK(D20),ISBLANK(F20),ISBLANK(L20),ISBLANK(M20),ISBLANK(O20)),"",IF(ISNUMBER(R20),IF((R20&lt;'Helper - Textbausteine'!$B$40),'Helper - Textbausteine'!$B$21&amp;R20&amp;'Helper - Textbausteine'!$B$22, IF(ISBLANK(S20),'Helper - Textbausteine'!$B$31,IF(S20='Helper - Textbausteine'!$B$17,'Helper - Textbausteine'!$B$23,'Helper - Textbausteine'!$B$24)) ),IF((AND(NOT(ISBLANK(O20)),O20&lt;300,ISTEXT(F20))),'Helper - Textbausteine'!$B$25&amp;O20&amp;'Helper - Textbausteine'!$B$26,IF((AND(O20&gt;='Helper - Textbausteine'!$B$40,ISTEXT(F20))),IF(ISBLANK(S20),'Helper - Textbausteine'!$B$31,IF(S20='Helper - Textbausteine'!$B$17,'Helper - Textbausteine'!$B$23,'Helper - Textbausteine'!$B$27)),IF(ISTEXT(O20),'Helper - Textbausteine'!$B$28, IF(AND(NOT(ISBLANK(F20)),NOT(ISNUMBER(F20)),ISBLANK(O20)),
IF(NOT(OR(J20='Helper - Textbausteine'!$B$6,J20='Helper - Textbausteine'!$B$9)),'Helper - Textbausteine'!$B$29, IF(ISBLANK(S20),'Helper - Textbausteine'!$B$47,IF(S20='Helper - Textbausteine'!$B$17, 'Helper - Textbausteine'!$B$23,'Helper - Textbausteine'!$B$24))),
IF(AND(((E20*F20))/(365)&gt;='Helper - Textbausteine'!$B$40,ISBLANK(O20)), IF(ISBLANK(S20),'Helper - Textbausteine'!$B$31,IF(S20='Helper - Textbausteine'!$B$17,'Helper - Textbausteine'!$B$23,'Helper - Textbausteine'!$B$24)),IF(ISNUMBER(F20),
IF(NOT(OR(J20='Helper - Textbausteine'!$B$6,J20='Helper - Textbausteine'!$B$9)),'Helper - Textbausteine'!$B$29, IF(ISBLANK(S20),'Helper - Textbausteine'!$B$47,IF(S20='Helper - Textbausteine'!$B$17, 'Helper - Textbausteine'!$B$23,'Helper - Textbausteine'!$B$24))),
IF(ISTEXT(F20),
IF(NOT(OR(J20='Helper - Textbausteine'!$B$6,J20='Helper - Textbausteine'!$B$9)),'Helper - Textbausteine'!$B$29, IF(ISBLANK(S20),'Helper - Textbausteine'!$B$47,IF(S20='Helper - Textbausteine'!$B$17, 'Helper - Textbausteine'!$B$23,'Helper - Textbausteine'!$B$24))),
IF((AND(ISBLANK(F20),ISBLANK(O20))),"",IF((AND(ISBLANK(F20),NOT(ISBLANK(O20)))),'Helper - Textbausteine'!$B$30,""))))))))))))))</f>
        <v/>
      </c>
      <c r="U20" s="221" t="str">
        <f t="shared" si="0"/>
        <v/>
      </c>
      <c r="V20" s="222" t="str">
        <f>'Helper - Textbausteine'!A66&amp;"_DN_"&amp;IF(AND(ISBLANK(B20),ISBLANK(K20)),"","#1_"&amp;B20&amp;"_#2_"&amp;K20)</f>
        <v>17_DN_</v>
      </c>
      <c r="W20" s="69" t="str">
        <f>IF(ISNUMBER(I20),IF(I20&gt;'Helper - Textbausteine'!$B$34,'Helper - Textbausteine'!$C$34,IF(I20&gt;'Helper - Textbausteine'!$B$35,'Helper - Textbausteine'!$C$35,IF(I20&gt;'Helper - Textbausteine'!$B$36,'Helper - Textbausteine'!$C$36,"maximal "&amp;ROUND(I20,0)-'Helper - Textbausteine'!$B$32&amp;" Tage"))),"FEHLER")</f>
        <v>FEHLER</v>
      </c>
    </row>
    <row r="21" spans="1:23" s="69" customFormat="1" ht="60" customHeight="1" x14ac:dyDescent="0.25">
      <c r="A21" s="75"/>
      <c r="B21" s="159"/>
      <c r="C21" s="76"/>
      <c r="D21" s="76"/>
      <c r="E21" s="204" t="str">
        <f>IF(ISBLANK(D21),"",IF(ISERROR(DATEDIF(C21,D21,"d")),'Helper - Textbausteine'!$B$14,IF(ISBLANK(D21),"",DATEDIF(C21,D21,"d"))))</f>
        <v/>
      </c>
      <c r="F21" s="298"/>
      <c r="G21" s="297"/>
      <c r="H21" s="77"/>
      <c r="I21" s="293" t="str">
        <f>IF(ISNUMBER(F21),(1000000*(VLOOKUP(H21,'Helper - Detektoren'!$A$2:$E$18,4,FALSE)))/(24*F21),"")</f>
        <v/>
      </c>
      <c r="J21" s="207" t="str">
        <f>IF(ISBLANK(F21),"",IF(ISBLANK(C21),'Helper - Textbausteine'!$B$3,IF(ISBLANK(H21),'Helper - Textbausteine'!$B$1,IF(I21=0,'Helper - Textbausteine'!$B$2,IF(ISTEXT(F21),'Helper - Textbausteine'!$B$9,IF(((E21*F21))/(365)&gt;='Helper - Textbausteine'!$B$40,'Helper - Textbausteine'!$B$4&amp;ROUND(((E21*F21))/(365),0)&amp;'Helper - Textbausteine'!$B$5,IF(ISNUMBER(F21),IF(AND(ISNUMBER(E21),ISNUMBER(F21),E21&gt;'Helper - Textbausteine'!$B$38,'Arbeitsplätze Detektoren'!F21&lt;'Helper - Textbausteine'!$B$40),'Helper - Textbausteine'!$B$10,IF((I21&lt;'Helper - Textbausteine'!$B$33),'Helper - Textbausteine'!$B$6,'Helper - Textbausteine'!$B$7&amp;W21&amp;'Helper - Textbausteine'!$B$8)),"")))))))</f>
        <v/>
      </c>
      <c r="K21" s="169"/>
      <c r="L21" s="76"/>
      <c r="M21" s="76"/>
      <c r="N21" s="204" t="str">
        <f>IF(ISBLANK(M21),"",IF(ISERROR(DATEDIF(L21,M21,"d")),'Helper - Textbausteine'!$B$14,IF(ISBLANK(M21),"",DATEDIF(L21,M21,"d"))))</f>
        <v/>
      </c>
      <c r="O21" s="157"/>
      <c r="P21" s="77"/>
      <c r="Q21" s="77"/>
      <c r="R21" s="210" t="str">
        <f>IF(AND(ISNUMBER(E21),ISNUMBER(F21),ISNUMBER(N21),ISNUMBER(O21)),ROUNDUP(((E21*F21)+(N21*O21))/(E21+N21),0),IF(AND(ISBLANK(L21),ISBLANK(M21),ISBLANK(O21)),"",'Helper - Textbausteine'!$B$12))</f>
        <v/>
      </c>
      <c r="S21" s="158"/>
      <c r="T21" s="213" t="str">
        <f>IF(ISBLANK(F21),"",IF(ISBLANK(H21),"",IF(ISBLANK(C21),"",IF(AND(ISBLANK(C21),ISBLANK(D21),ISBLANK(F21),ISBLANK(L21),ISBLANK(M21),ISBLANK(O21)),"",IF(ISNUMBER(R21),IF((R21&lt;'Helper - Textbausteine'!$B$40),'Helper - Textbausteine'!$B$21&amp;R21&amp;'Helper - Textbausteine'!$B$22, IF(ISBLANK(S21),'Helper - Textbausteine'!$B$31,IF(S21='Helper - Textbausteine'!$B$17,'Helper - Textbausteine'!$B$23,'Helper - Textbausteine'!$B$24)) ),IF((AND(NOT(ISBLANK(O21)),O21&lt;300,ISTEXT(F21))),'Helper - Textbausteine'!$B$25&amp;O21&amp;'Helper - Textbausteine'!$B$26,IF((AND(O21&gt;='Helper - Textbausteine'!$B$40,ISTEXT(F21))),IF(ISBLANK(S21),'Helper - Textbausteine'!$B$31,IF(S21='Helper - Textbausteine'!$B$17,'Helper - Textbausteine'!$B$23,'Helper - Textbausteine'!$B$27)),IF(ISTEXT(O21),'Helper - Textbausteine'!$B$28, IF(AND(NOT(ISBLANK(F21)),NOT(ISNUMBER(F21)),ISBLANK(O21)),
IF(NOT(OR(J21='Helper - Textbausteine'!$B$6,J21='Helper - Textbausteine'!$B$9)),'Helper - Textbausteine'!$B$29, IF(ISBLANK(S21),'Helper - Textbausteine'!$B$47,IF(S21='Helper - Textbausteine'!$B$17, 'Helper - Textbausteine'!$B$23,'Helper - Textbausteine'!$B$24))),
IF(AND(((E21*F21))/(365)&gt;='Helper - Textbausteine'!$B$40,ISBLANK(O21)), IF(ISBLANK(S21),'Helper - Textbausteine'!$B$31,IF(S21='Helper - Textbausteine'!$B$17,'Helper - Textbausteine'!$B$23,'Helper - Textbausteine'!$B$24)),IF(ISNUMBER(F21),
IF(NOT(OR(J21='Helper - Textbausteine'!$B$6,J21='Helper - Textbausteine'!$B$9)),'Helper - Textbausteine'!$B$29, IF(ISBLANK(S21),'Helper - Textbausteine'!$B$47,IF(S21='Helper - Textbausteine'!$B$17, 'Helper - Textbausteine'!$B$23,'Helper - Textbausteine'!$B$24))),
IF(ISTEXT(F21),
IF(NOT(OR(J21='Helper - Textbausteine'!$B$6,J21='Helper - Textbausteine'!$B$9)),'Helper - Textbausteine'!$B$29, IF(ISBLANK(S21),'Helper - Textbausteine'!$B$47,IF(S21='Helper - Textbausteine'!$B$17, 'Helper - Textbausteine'!$B$23,'Helper - Textbausteine'!$B$24))),
IF((AND(ISBLANK(F21),ISBLANK(O21))),"",IF((AND(ISBLANK(F21),NOT(ISBLANK(O21)))),'Helper - Textbausteine'!$B$30,""))))))))))))))</f>
        <v/>
      </c>
      <c r="U21" s="221" t="str">
        <f t="shared" si="0"/>
        <v/>
      </c>
      <c r="V21" s="222" t="str">
        <f>'Helper - Textbausteine'!A67&amp;"_DN_"&amp;IF(AND(ISBLANK(B21),ISBLANK(K21)),"","#1_"&amp;B21&amp;"_#2_"&amp;K21)</f>
        <v>18_DN_</v>
      </c>
      <c r="W21" s="69" t="str">
        <f>IF(ISNUMBER(I21),IF(I21&gt;'Helper - Textbausteine'!$B$34,'Helper - Textbausteine'!$C$34,IF(I21&gt;'Helper - Textbausteine'!$B$35,'Helper - Textbausteine'!$C$35,IF(I21&gt;'Helper - Textbausteine'!$B$36,'Helper - Textbausteine'!$C$36,"maximal "&amp;ROUND(I21,0)-'Helper - Textbausteine'!$B$32&amp;" Tage"))),"FEHLER")</f>
        <v>FEHLER</v>
      </c>
    </row>
    <row r="22" spans="1:23" s="69" customFormat="1" ht="60" customHeight="1" x14ac:dyDescent="0.25">
      <c r="A22" s="75"/>
      <c r="B22" s="159"/>
      <c r="C22" s="76"/>
      <c r="D22" s="76"/>
      <c r="E22" s="204" t="str">
        <f>IF(ISBLANK(D22),"",IF(ISERROR(DATEDIF(C22,D22,"d")),'Helper - Textbausteine'!$B$14,IF(ISBLANK(D22),"",DATEDIF(C22,D22,"d"))))</f>
        <v/>
      </c>
      <c r="F22" s="298"/>
      <c r="G22" s="297"/>
      <c r="H22" s="77"/>
      <c r="I22" s="293" t="str">
        <f>IF(ISNUMBER(F22),(1000000*(VLOOKUP(H22,'Helper - Detektoren'!$A$2:$E$18,4,FALSE)))/(24*F22),"")</f>
        <v/>
      </c>
      <c r="J22" s="207" t="str">
        <f>IF(ISBLANK(F22),"",IF(ISBLANK(C22),'Helper - Textbausteine'!$B$3,IF(ISBLANK(H22),'Helper - Textbausteine'!$B$1,IF(I22=0,'Helper - Textbausteine'!$B$2,IF(ISTEXT(F22),'Helper - Textbausteine'!$B$9,IF(((E22*F22))/(365)&gt;='Helper - Textbausteine'!$B$40,'Helper - Textbausteine'!$B$4&amp;ROUND(((E22*F22))/(365),0)&amp;'Helper - Textbausteine'!$B$5,IF(ISNUMBER(F22),IF(AND(ISNUMBER(E22),ISNUMBER(F22),E22&gt;'Helper - Textbausteine'!$B$38,'Arbeitsplätze Detektoren'!F22&lt;'Helper - Textbausteine'!$B$40),'Helper - Textbausteine'!$B$10,IF((I22&lt;'Helper - Textbausteine'!$B$33),'Helper - Textbausteine'!$B$6,'Helper - Textbausteine'!$B$7&amp;W22&amp;'Helper - Textbausteine'!$B$8)),"")))))))</f>
        <v/>
      </c>
      <c r="K22" s="169"/>
      <c r="L22" s="76"/>
      <c r="M22" s="76"/>
      <c r="N22" s="204" t="str">
        <f>IF(ISBLANK(M22),"",IF(ISERROR(DATEDIF(L22,M22,"d")),'Helper - Textbausteine'!$B$14,IF(ISBLANK(M22),"",DATEDIF(L22,M22,"d"))))</f>
        <v/>
      </c>
      <c r="O22" s="157"/>
      <c r="P22" s="77"/>
      <c r="Q22" s="77"/>
      <c r="R22" s="210" t="str">
        <f>IF(AND(ISNUMBER(E22),ISNUMBER(F22),ISNUMBER(N22),ISNUMBER(O22)),ROUNDUP(((E22*F22)+(N22*O22))/(E22+N22),0),IF(AND(ISBLANK(L22),ISBLANK(M22),ISBLANK(O22)),"",'Helper - Textbausteine'!$B$12))</f>
        <v/>
      </c>
      <c r="S22" s="158"/>
      <c r="T22" s="213" t="str">
        <f>IF(ISBLANK(F22),"",IF(ISBLANK(H22),"",IF(ISBLANK(C22),"",IF(AND(ISBLANK(C22),ISBLANK(D22),ISBLANK(F22),ISBLANK(L22),ISBLANK(M22),ISBLANK(O22)),"",IF(ISNUMBER(R22),IF((R22&lt;'Helper - Textbausteine'!$B$40),'Helper - Textbausteine'!$B$21&amp;R22&amp;'Helper - Textbausteine'!$B$22, IF(ISBLANK(S22),'Helper - Textbausteine'!$B$31,IF(S22='Helper - Textbausteine'!$B$17,'Helper - Textbausteine'!$B$23,'Helper - Textbausteine'!$B$24)) ),IF((AND(NOT(ISBLANK(O22)),O22&lt;300,ISTEXT(F22))),'Helper - Textbausteine'!$B$25&amp;O22&amp;'Helper - Textbausteine'!$B$26,IF((AND(O22&gt;='Helper - Textbausteine'!$B$40,ISTEXT(F22))),IF(ISBLANK(S22),'Helper - Textbausteine'!$B$31,IF(S22='Helper - Textbausteine'!$B$17,'Helper - Textbausteine'!$B$23,'Helper - Textbausteine'!$B$27)),IF(ISTEXT(O22),'Helper - Textbausteine'!$B$28, IF(AND(NOT(ISBLANK(F22)),NOT(ISNUMBER(F22)),ISBLANK(O22)),
IF(NOT(OR(J22='Helper - Textbausteine'!$B$6,J22='Helper - Textbausteine'!$B$9)),'Helper - Textbausteine'!$B$29, IF(ISBLANK(S22),'Helper - Textbausteine'!$B$47,IF(S22='Helper - Textbausteine'!$B$17, 'Helper - Textbausteine'!$B$23,'Helper - Textbausteine'!$B$24))),
IF(AND(((E22*F22))/(365)&gt;='Helper - Textbausteine'!$B$40,ISBLANK(O22)), IF(ISBLANK(S22),'Helper - Textbausteine'!$B$31,IF(S22='Helper - Textbausteine'!$B$17,'Helper - Textbausteine'!$B$23,'Helper - Textbausteine'!$B$24)),IF(ISNUMBER(F22),
IF(NOT(OR(J22='Helper - Textbausteine'!$B$6,J22='Helper - Textbausteine'!$B$9)),'Helper - Textbausteine'!$B$29, IF(ISBLANK(S22),'Helper - Textbausteine'!$B$47,IF(S22='Helper - Textbausteine'!$B$17, 'Helper - Textbausteine'!$B$23,'Helper - Textbausteine'!$B$24))),
IF(ISTEXT(F22),
IF(NOT(OR(J22='Helper - Textbausteine'!$B$6,J22='Helper - Textbausteine'!$B$9)),'Helper - Textbausteine'!$B$29, IF(ISBLANK(S22),'Helper - Textbausteine'!$B$47,IF(S22='Helper - Textbausteine'!$B$17, 'Helper - Textbausteine'!$B$23,'Helper - Textbausteine'!$B$24))),
IF((AND(ISBLANK(F22),ISBLANK(O22))),"",IF((AND(ISBLANK(F22),NOT(ISBLANK(O22)))),'Helper - Textbausteine'!$B$30,""))))))))))))))</f>
        <v/>
      </c>
      <c r="U22" s="221" t="str">
        <f t="shared" si="0"/>
        <v/>
      </c>
      <c r="V22" s="222" t="str">
        <f>'Helper - Textbausteine'!A68&amp;"_DN_"&amp;IF(AND(ISBLANK(B22),ISBLANK(K22)),"","#1_"&amp;B22&amp;"_#2_"&amp;K22)</f>
        <v>19_DN_</v>
      </c>
      <c r="W22" s="69" t="str">
        <f>IF(ISNUMBER(I22),IF(I22&gt;'Helper - Textbausteine'!$B$34,'Helper - Textbausteine'!$C$34,IF(I22&gt;'Helper - Textbausteine'!$B$35,'Helper - Textbausteine'!$C$35,IF(I22&gt;'Helper - Textbausteine'!$B$36,'Helper - Textbausteine'!$C$36,"maximal "&amp;ROUND(I22,0)-'Helper - Textbausteine'!$B$32&amp;" Tage"))),"FEHLER")</f>
        <v>FEHLER</v>
      </c>
    </row>
    <row r="23" spans="1:23" s="69" customFormat="1" ht="60" customHeight="1" x14ac:dyDescent="0.25">
      <c r="A23" s="75"/>
      <c r="B23" s="159"/>
      <c r="C23" s="76"/>
      <c r="D23" s="76"/>
      <c r="E23" s="204" t="str">
        <f>IF(ISBLANK(D23),"",IF(ISERROR(DATEDIF(C23,D23,"d")),'Helper - Textbausteine'!$B$14,IF(ISBLANK(D23),"",DATEDIF(C23,D23,"d"))))</f>
        <v/>
      </c>
      <c r="F23" s="298"/>
      <c r="G23" s="297"/>
      <c r="H23" s="77"/>
      <c r="I23" s="293" t="str">
        <f>IF(ISNUMBER(F23),(1000000*(VLOOKUP(H23,'Helper - Detektoren'!$A$2:$E$18,4,FALSE)))/(24*F23),"")</f>
        <v/>
      </c>
      <c r="J23" s="207" t="str">
        <f>IF(ISBLANK(F23),"",IF(ISBLANK(C23),'Helper - Textbausteine'!$B$3,IF(ISBLANK(H23),'Helper - Textbausteine'!$B$1,IF(I23=0,'Helper - Textbausteine'!$B$2,IF(ISTEXT(F23),'Helper - Textbausteine'!$B$9,IF(((E23*F23))/(365)&gt;='Helper - Textbausteine'!$B$40,'Helper - Textbausteine'!$B$4&amp;ROUND(((E23*F23))/(365),0)&amp;'Helper - Textbausteine'!$B$5,IF(ISNUMBER(F23),IF(AND(ISNUMBER(E23),ISNUMBER(F23),E23&gt;'Helper - Textbausteine'!$B$38,'Arbeitsplätze Detektoren'!F23&lt;'Helper - Textbausteine'!$B$40),'Helper - Textbausteine'!$B$10,IF((I23&lt;'Helper - Textbausteine'!$B$33),'Helper - Textbausteine'!$B$6,'Helper - Textbausteine'!$B$7&amp;W23&amp;'Helper - Textbausteine'!$B$8)),"")))))))</f>
        <v/>
      </c>
      <c r="K23" s="169"/>
      <c r="L23" s="76"/>
      <c r="M23" s="76"/>
      <c r="N23" s="204" t="str">
        <f>IF(ISBLANK(M23),"",IF(ISERROR(DATEDIF(L23,M23,"d")),'Helper - Textbausteine'!$B$14,IF(ISBLANK(M23),"",DATEDIF(L23,M23,"d"))))</f>
        <v/>
      </c>
      <c r="O23" s="157"/>
      <c r="P23" s="77"/>
      <c r="Q23" s="77"/>
      <c r="R23" s="210" t="str">
        <f>IF(AND(ISNUMBER(E23),ISNUMBER(F23),ISNUMBER(N23),ISNUMBER(O23)),ROUNDUP(((E23*F23)+(N23*O23))/(E23+N23),0),IF(AND(ISBLANK(L23),ISBLANK(M23),ISBLANK(O23)),"",'Helper - Textbausteine'!$B$12))</f>
        <v/>
      </c>
      <c r="S23" s="158"/>
      <c r="T23" s="213" t="str">
        <f>IF(ISBLANK(F23),"",IF(ISBLANK(H23),"",IF(ISBLANK(C23),"",IF(AND(ISBLANK(C23),ISBLANK(D23),ISBLANK(F23),ISBLANK(L23),ISBLANK(M23),ISBLANK(O23)),"",IF(ISNUMBER(R23),IF((R23&lt;'Helper - Textbausteine'!$B$40),'Helper - Textbausteine'!$B$21&amp;R23&amp;'Helper - Textbausteine'!$B$22, IF(ISBLANK(S23),'Helper - Textbausteine'!$B$31,IF(S23='Helper - Textbausteine'!$B$17,'Helper - Textbausteine'!$B$23,'Helper - Textbausteine'!$B$24)) ),IF((AND(NOT(ISBLANK(O23)),O23&lt;300,ISTEXT(F23))),'Helper - Textbausteine'!$B$25&amp;O23&amp;'Helper - Textbausteine'!$B$26,IF((AND(O23&gt;='Helper - Textbausteine'!$B$40,ISTEXT(F23))),IF(ISBLANK(S23),'Helper - Textbausteine'!$B$31,IF(S23='Helper - Textbausteine'!$B$17,'Helper - Textbausteine'!$B$23,'Helper - Textbausteine'!$B$27)),IF(ISTEXT(O23),'Helper - Textbausteine'!$B$28, IF(AND(NOT(ISBLANK(F23)),NOT(ISNUMBER(F23)),ISBLANK(O23)),
IF(NOT(OR(J23='Helper - Textbausteine'!$B$6,J23='Helper - Textbausteine'!$B$9)),'Helper - Textbausteine'!$B$29, IF(ISBLANK(S23),'Helper - Textbausteine'!$B$47,IF(S23='Helper - Textbausteine'!$B$17, 'Helper - Textbausteine'!$B$23,'Helper - Textbausteine'!$B$24))),
IF(AND(((E23*F23))/(365)&gt;='Helper - Textbausteine'!$B$40,ISBLANK(O23)), IF(ISBLANK(S23),'Helper - Textbausteine'!$B$31,IF(S23='Helper - Textbausteine'!$B$17,'Helper - Textbausteine'!$B$23,'Helper - Textbausteine'!$B$24)),IF(ISNUMBER(F23),
IF(NOT(OR(J23='Helper - Textbausteine'!$B$6,J23='Helper - Textbausteine'!$B$9)),'Helper - Textbausteine'!$B$29, IF(ISBLANK(S23),'Helper - Textbausteine'!$B$47,IF(S23='Helper - Textbausteine'!$B$17, 'Helper - Textbausteine'!$B$23,'Helper - Textbausteine'!$B$24))),
IF(ISTEXT(F23),
IF(NOT(OR(J23='Helper - Textbausteine'!$B$6,J23='Helper - Textbausteine'!$B$9)),'Helper - Textbausteine'!$B$29, IF(ISBLANK(S23),'Helper - Textbausteine'!$B$47,IF(S23='Helper - Textbausteine'!$B$17, 'Helper - Textbausteine'!$B$23,'Helper - Textbausteine'!$B$24))),
IF((AND(ISBLANK(F23),ISBLANK(O23))),"",IF((AND(ISBLANK(F23),NOT(ISBLANK(O23)))),'Helper - Textbausteine'!$B$30,""))))))))))))))</f>
        <v/>
      </c>
      <c r="U23" s="221" t="str">
        <f t="shared" si="0"/>
        <v/>
      </c>
      <c r="V23" s="222" t="str">
        <f>'Helper - Textbausteine'!A69&amp;"_DN_"&amp;IF(AND(ISBLANK(B23),ISBLANK(K23)),"","#1_"&amp;B23&amp;"_#2_"&amp;K23)</f>
        <v>20_DN_</v>
      </c>
      <c r="W23" s="69" t="str">
        <f>IF(ISNUMBER(I23),IF(I23&gt;'Helper - Textbausteine'!$B$34,'Helper - Textbausteine'!$C$34,IF(I23&gt;'Helper - Textbausteine'!$B$35,'Helper - Textbausteine'!$C$35,IF(I23&gt;'Helper - Textbausteine'!$B$36,'Helper - Textbausteine'!$C$36,"maximal "&amp;ROUND(I23,0)-'Helper - Textbausteine'!$B$32&amp;" Tage"))),"FEHLER")</f>
        <v>FEHLER</v>
      </c>
    </row>
    <row r="24" spans="1:23" s="69" customFormat="1" ht="60" customHeight="1" x14ac:dyDescent="0.25">
      <c r="A24" s="75"/>
      <c r="B24" s="159"/>
      <c r="C24" s="76"/>
      <c r="D24" s="76"/>
      <c r="E24" s="204" t="str">
        <f>IF(ISBLANK(D24),"",IF(ISERROR(DATEDIF(C24,D24,"d")),'Helper - Textbausteine'!$B$14,IF(ISBLANK(D24),"",DATEDIF(C24,D24,"d"))))</f>
        <v/>
      </c>
      <c r="F24" s="298"/>
      <c r="G24" s="297"/>
      <c r="H24" s="77"/>
      <c r="I24" s="293" t="str">
        <f>IF(ISNUMBER(F24),(1000000*(VLOOKUP(H24,'Helper - Detektoren'!$A$2:$E$18,4,FALSE)))/(24*F24),"")</f>
        <v/>
      </c>
      <c r="J24" s="207" t="str">
        <f>IF(ISBLANK(F24),"",IF(ISBLANK(C24),'Helper - Textbausteine'!$B$3,IF(ISBLANK(H24),'Helper - Textbausteine'!$B$1,IF(I24=0,'Helper - Textbausteine'!$B$2,IF(ISTEXT(F24),'Helper - Textbausteine'!$B$9,IF(((E24*F24))/(365)&gt;='Helper - Textbausteine'!$B$40,'Helper - Textbausteine'!$B$4&amp;ROUND(((E24*F24))/(365),0)&amp;'Helper - Textbausteine'!$B$5,IF(ISNUMBER(F24),IF(AND(ISNUMBER(E24),ISNUMBER(F24),E24&gt;'Helper - Textbausteine'!$B$38,'Arbeitsplätze Detektoren'!F24&lt;'Helper - Textbausteine'!$B$40),'Helper - Textbausteine'!$B$10,IF((I24&lt;'Helper - Textbausteine'!$B$33),'Helper - Textbausteine'!$B$6,'Helper - Textbausteine'!$B$7&amp;W24&amp;'Helper - Textbausteine'!$B$8)),"")))))))</f>
        <v/>
      </c>
      <c r="K24" s="169"/>
      <c r="L24" s="76"/>
      <c r="M24" s="76"/>
      <c r="N24" s="204" t="str">
        <f>IF(ISBLANK(M24),"",IF(ISERROR(DATEDIF(L24,M24,"d")),'Helper - Textbausteine'!$B$14,IF(ISBLANK(M24),"",DATEDIF(L24,M24,"d"))))</f>
        <v/>
      </c>
      <c r="O24" s="157"/>
      <c r="P24" s="77"/>
      <c r="Q24" s="77"/>
      <c r="R24" s="210" t="str">
        <f>IF(AND(ISNUMBER(E24),ISNUMBER(F24),ISNUMBER(N24),ISNUMBER(O24)),ROUNDUP(((E24*F24)+(N24*O24))/(E24+N24),0),IF(AND(ISBLANK(L24),ISBLANK(M24),ISBLANK(O24)),"",'Helper - Textbausteine'!$B$12))</f>
        <v/>
      </c>
      <c r="S24" s="158"/>
      <c r="T24" s="213" t="str">
        <f>IF(ISBLANK(F24),"",IF(ISBLANK(H24),"",IF(ISBLANK(C24),"",IF(AND(ISBLANK(C24),ISBLANK(D24),ISBLANK(F24),ISBLANK(L24),ISBLANK(M24),ISBLANK(O24)),"",IF(ISNUMBER(R24),IF((R24&lt;'Helper - Textbausteine'!$B$40),'Helper - Textbausteine'!$B$21&amp;R24&amp;'Helper - Textbausteine'!$B$22, IF(ISBLANK(S24),'Helper - Textbausteine'!$B$31,IF(S24='Helper - Textbausteine'!$B$17,'Helper - Textbausteine'!$B$23,'Helper - Textbausteine'!$B$24)) ),IF((AND(NOT(ISBLANK(O24)),O24&lt;300,ISTEXT(F24))),'Helper - Textbausteine'!$B$25&amp;O24&amp;'Helper - Textbausteine'!$B$26,IF((AND(O24&gt;='Helper - Textbausteine'!$B$40,ISTEXT(F24))),IF(ISBLANK(S24),'Helper - Textbausteine'!$B$31,IF(S24='Helper - Textbausteine'!$B$17,'Helper - Textbausteine'!$B$23,'Helper - Textbausteine'!$B$27)),IF(ISTEXT(O24),'Helper - Textbausteine'!$B$28, IF(AND(NOT(ISBLANK(F24)),NOT(ISNUMBER(F24)),ISBLANK(O24)),
IF(NOT(OR(J24='Helper - Textbausteine'!$B$6,J24='Helper - Textbausteine'!$B$9)),'Helper - Textbausteine'!$B$29, IF(ISBLANK(S24),'Helper - Textbausteine'!$B$47,IF(S24='Helper - Textbausteine'!$B$17, 'Helper - Textbausteine'!$B$23,'Helper - Textbausteine'!$B$24))),
IF(AND(((E24*F24))/(365)&gt;='Helper - Textbausteine'!$B$40,ISBLANK(O24)), IF(ISBLANK(S24),'Helper - Textbausteine'!$B$31,IF(S24='Helper - Textbausteine'!$B$17,'Helper - Textbausteine'!$B$23,'Helper - Textbausteine'!$B$24)),IF(ISNUMBER(F24),
IF(NOT(OR(J24='Helper - Textbausteine'!$B$6,J24='Helper - Textbausteine'!$B$9)),'Helper - Textbausteine'!$B$29, IF(ISBLANK(S24),'Helper - Textbausteine'!$B$47,IF(S24='Helper - Textbausteine'!$B$17, 'Helper - Textbausteine'!$B$23,'Helper - Textbausteine'!$B$24))),
IF(ISTEXT(F24),
IF(NOT(OR(J24='Helper - Textbausteine'!$B$6,J24='Helper - Textbausteine'!$B$9)),'Helper - Textbausteine'!$B$29, IF(ISBLANK(S24),'Helper - Textbausteine'!$B$47,IF(S24='Helper - Textbausteine'!$B$17, 'Helper - Textbausteine'!$B$23,'Helper - Textbausteine'!$B$24))),
IF((AND(ISBLANK(F24),ISBLANK(O24))),"",IF((AND(ISBLANK(F24),NOT(ISBLANK(O24)))),'Helper - Textbausteine'!$B$30,""))))))))))))))</f>
        <v/>
      </c>
      <c r="U24" s="221" t="str">
        <f t="shared" si="0"/>
        <v/>
      </c>
      <c r="V24" s="222" t="str">
        <f>'Helper - Textbausteine'!A70&amp;"_DN_"&amp;IF(AND(ISBLANK(B24),ISBLANK(K24)),"","#1_"&amp;B24&amp;"_#2_"&amp;K24)</f>
        <v>21_DN_</v>
      </c>
      <c r="W24" s="69" t="str">
        <f>IF(ISNUMBER(I24),IF(I24&gt;'Helper - Textbausteine'!$B$34,'Helper - Textbausteine'!$C$34,IF(I24&gt;'Helper - Textbausteine'!$B$35,'Helper - Textbausteine'!$C$35,IF(I24&gt;'Helper - Textbausteine'!$B$36,'Helper - Textbausteine'!$C$36,"maximal "&amp;ROUND(I24,0)-'Helper - Textbausteine'!$B$32&amp;" Tage"))),"FEHLER")</f>
        <v>FEHLER</v>
      </c>
    </row>
    <row r="25" spans="1:23" s="69" customFormat="1" ht="60" customHeight="1" x14ac:dyDescent="0.25">
      <c r="A25" s="75"/>
      <c r="B25" s="159"/>
      <c r="C25" s="76"/>
      <c r="D25" s="76"/>
      <c r="E25" s="204" t="str">
        <f>IF(ISBLANK(D25),"",IF(ISERROR(DATEDIF(C25,D25,"d")),'Helper - Textbausteine'!$B$14,IF(ISBLANK(D25),"",DATEDIF(C25,D25,"d"))))</f>
        <v/>
      </c>
      <c r="F25" s="298"/>
      <c r="G25" s="297"/>
      <c r="H25" s="77"/>
      <c r="I25" s="293" t="str">
        <f>IF(ISNUMBER(F25),(1000000*(VLOOKUP(H25,'Helper - Detektoren'!$A$2:$E$18,4,FALSE)))/(24*F25),"")</f>
        <v/>
      </c>
      <c r="J25" s="207" t="str">
        <f>IF(ISBLANK(F25),"",IF(ISBLANK(C25),'Helper - Textbausteine'!$B$3,IF(ISBLANK(H25),'Helper - Textbausteine'!$B$1,IF(I25=0,'Helper - Textbausteine'!$B$2,IF(ISTEXT(F25),'Helper - Textbausteine'!$B$9,IF(((E25*F25))/(365)&gt;='Helper - Textbausteine'!$B$40,'Helper - Textbausteine'!$B$4&amp;ROUND(((E25*F25))/(365),0)&amp;'Helper - Textbausteine'!$B$5,IF(ISNUMBER(F25),IF(AND(ISNUMBER(E25),ISNUMBER(F25),E25&gt;'Helper - Textbausteine'!$B$38,'Arbeitsplätze Detektoren'!F25&lt;'Helper - Textbausteine'!$B$40),'Helper - Textbausteine'!$B$10,IF((I25&lt;'Helper - Textbausteine'!$B$33),'Helper - Textbausteine'!$B$6,'Helper - Textbausteine'!$B$7&amp;W25&amp;'Helper - Textbausteine'!$B$8)),"")))))))</f>
        <v/>
      </c>
      <c r="K25" s="169"/>
      <c r="L25" s="76"/>
      <c r="M25" s="76"/>
      <c r="N25" s="204" t="str">
        <f>IF(ISBLANK(M25),"",IF(ISERROR(DATEDIF(L25,M25,"d")),'Helper - Textbausteine'!$B$14,IF(ISBLANK(M25),"",DATEDIF(L25,M25,"d"))))</f>
        <v/>
      </c>
      <c r="O25" s="157"/>
      <c r="P25" s="77"/>
      <c r="Q25" s="77"/>
      <c r="R25" s="210" t="str">
        <f>IF(AND(ISNUMBER(E25),ISNUMBER(F25),ISNUMBER(N25),ISNUMBER(O25)),ROUNDUP(((E25*F25)+(N25*O25))/(E25+N25),0),IF(AND(ISBLANK(L25),ISBLANK(M25),ISBLANK(O25)),"",'Helper - Textbausteine'!$B$12))</f>
        <v/>
      </c>
      <c r="S25" s="158"/>
      <c r="T25" s="213" t="str">
        <f>IF(ISBLANK(F25),"",IF(ISBLANK(H25),"",IF(ISBLANK(C25),"",IF(AND(ISBLANK(C25),ISBLANK(D25),ISBLANK(F25),ISBLANK(L25),ISBLANK(M25),ISBLANK(O25)),"",IF(ISNUMBER(R25),IF((R25&lt;'Helper - Textbausteine'!$B$40),'Helper - Textbausteine'!$B$21&amp;R25&amp;'Helper - Textbausteine'!$B$22, IF(ISBLANK(S25),'Helper - Textbausteine'!$B$31,IF(S25='Helper - Textbausteine'!$B$17,'Helper - Textbausteine'!$B$23,'Helper - Textbausteine'!$B$24)) ),IF((AND(NOT(ISBLANK(O25)),O25&lt;300,ISTEXT(F25))),'Helper - Textbausteine'!$B$25&amp;O25&amp;'Helper - Textbausteine'!$B$26,IF((AND(O25&gt;='Helper - Textbausteine'!$B$40,ISTEXT(F25))),IF(ISBLANK(S25),'Helper - Textbausteine'!$B$31,IF(S25='Helper - Textbausteine'!$B$17,'Helper - Textbausteine'!$B$23,'Helper - Textbausteine'!$B$27)),IF(ISTEXT(O25),'Helper - Textbausteine'!$B$28, IF(AND(NOT(ISBLANK(F25)),NOT(ISNUMBER(F25)),ISBLANK(O25)),
IF(NOT(OR(J25='Helper - Textbausteine'!$B$6,J25='Helper - Textbausteine'!$B$9)),'Helper - Textbausteine'!$B$29, IF(ISBLANK(S25),'Helper - Textbausteine'!$B$47,IF(S25='Helper - Textbausteine'!$B$17, 'Helper - Textbausteine'!$B$23,'Helper - Textbausteine'!$B$24))),
IF(AND(((E25*F25))/(365)&gt;='Helper - Textbausteine'!$B$40,ISBLANK(O25)), IF(ISBLANK(S25),'Helper - Textbausteine'!$B$31,IF(S25='Helper - Textbausteine'!$B$17,'Helper - Textbausteine'!$B$23,'Helper - Textbausteine'!$B$24)),IF(ISNUMBER(F25),
IF(NOT(OR(J25='Helper - Textbausteine'!$B$6,J25='Helper - Textbausteine'!$B$9)),'Helper - Textbausteine'!$B$29, IF(ISBLANK(S25),'Helper - Textbausteine'!$B$47,IF(S25='Helper - Textbausteine'!$B$17, 'Helper - Textbausteine'!$B$23,'Helper - Textbausteine'!$B$24))),
IF(ISTEXT(F25),
IF(NOT(OR(J25='Helper - Textbausteine'!$B$6,J25='Helper - Textbausteine'!$B$9)),'Helper - Textbausteine'!$B$29, IF(ISBLANK(S25),'Helper - Textbausteine'!$B$47,IF(S25='Helper - Textbausteine'!$B$17, 'Helper - Textbausteine'!$B$23,'Helper - Textbausteine'!$B$24))),
IF((AND(ISBLANK(F25),ISBLANK(O25))),"",IF((AND(ISBLANK(F25),NOT(ISBLANK(O25)))),'Helper - Textbausteine'!$B$30,""))))))))))))))</f>
        <v/>
      </c>
      <c r="U25" s="221" t="str">
        <f t="shared" si="0"/>
        <v/>
      </c>
      <c r="V25" s="222" t="str">
        <f>'Helper - Textbausteine'!A71&amp;"_DN_"&amp;IF(AND(ISBLANK(B25),ISBLANK(K25)),"","#1_"&amp;B25&amp;"_#2_"&amp;K25)</f>
        <v>22_DN_</v>
      </c>
      <c r="W25" s="69" t="str">
        <f>IF(ISNUMBER(I25),IF(I25&gt;'Helper - Textbausteine'!$B$34,'Helper - Textbausteine'!$C$34,IF(I25&gt;'Helper - Textbausteine'!$B$35,'Helper - Textbausteine'!$C$35,IF(I25&gt;'Helper - Textbausteine'!$B$36,'Helper - Textbausteine'!$C$36,"maximal "&amp;ROUND(I25,0)-'Helper - Textbausteine'!$B$32&amp;" Tage"))),"FEHLER")</f>
        <v>FEHLER</v>
      </c>
    </row>
    <row r="26" spans="1:23" s="69" customFormat="1" ht="60" customHeight="1" x14ac:dyDescent="0.25">
      <c r="A26" s="75"/>
      <c r="B26" s="159"/>
      <c r="C26" s="76"/>
      <c r="D26" s="76"/>
      <c r="E26" s="204" t="str">
        <f>IF(ISBLANK(D26),"",IF(ISERROR(DATEDIF(C26,D26,"d")),'Helper - Textbausteine'!$B$14,IF(ISBLANK(D26),"",DATEDIF(C26,D26,"d"))))</f>
        <v/>
      </c>
      <c r="F26" s="298"/>
      <c r="G26" s="297"/>
      <c r="H26" s="77"/>
      <c r="I26" s="293" t="str">
        <f>IF(ISNUMBER(F26),(1000000*(VLOOKUP(H26,'Helper - Detektoren'!$A$2:$E$18,4,FALSE)))/(24*F26),"")</f>
        <v/>
      </c>
      <c r="J26" s="207" t="str">
        <f>IF(ISBLANK(F26),"",IF(ISBLANK(C26),'Helper - Textbausteine'!$B$3,IF(ISBLANK(H26),'Helper - Textbausteine'!$B$1,IF(I26=0,'Helper - Textbausteine'!$B$2,IF(ISTEXT(F26),'Helper - Textbausteine'!$B$9,IF(((E26*F26))/(365)&gt;='Helper - Textbausteine'!$B$40,'Helper - Textbausteine'!$B$4&amp;ROUND(((E26*F26))/(365),0)&amp;'Helper - Textbausteine'!$B$5,IF(ISNUMBER(F26),IF(AND(ISNUMBER(E26),ISNUMBER(F26),E26&gt;'Helper - Textbausteine'!$B$38,'Arbeitsplätze Detektoren'!F26&lt;'Helper - Textbausteine'!$B$40),'Helper - Textbausteine'!$B$10,IF((I26&lt;'Helper - Textbausteine'!$B$33),'Helper - Textbausteine'!$B$6,'Helper - Textbausteine'!$B$7&amp;W26&amp;'Helper - Textbausteine'!$B$8)),"")))))))</f>
        <v/>
      </c>
      <c r="K26" s="169"/>
      <c r="L26" s="76"/>
      <c r="M26" s="76"/>
      <c r="N26" s="204" t="str">
        <f>IF(ISBLANK(M26),"",IF(ISERROR(DATEDIF(L26,M26,"d")),'Helper - Textbausteine'!$B$14,IF(ISBLANK(M26),"",DATEDIF(L26,M26,"d"))))</f>
        <v/>
      </c>
      <c r="O26" s="157"/>
      <c r="P26" s="77"/>
      <c r="Q26" s="77"/>
      <c r="R26" s="210" t="str">
        <f>IF(AND(ISNUMBER(E26),ISNUMBER(F26),ISNUMBER(N26),ISNUMBER(O26)),ROUNDUP(((E26*F26)+(N26*O26))/(E26+N26),0),IF(AND(ISBLANK(L26),ISBLANK(M26),ISBLANK(O26)),"",'Helper - Textbausteine'!$B$12))</f>
        <v/>
      </c>
      <c r="S26" s="158"/>
      <c r="T26" s="213" t="str">
        <f>IF(ISBLANK(F26),"",IF(ISBLANK(H26),"",IF(ISBLANK(C26),"",IF(AND(ISBLANK(C26),ISBLANK(D26),ISBLANK(F26),ISBLANK(L26),ISBLANK(M26),ISBLANK(O26)),"",IF(ISNUMBER(R26),IF((R26&lt;'Helper - Textbausteine'!$B$40),'Helper - Textbausteine'!$B$21&amp;R26&amp;'Helper - Textbausteine'!$B$22, IF(ISBLANK(S26),'Helper - Textbausteine'!$B$31,IF(S26='Helper - Textbausteine'!$B$17,'Helper - Textbausteine'!$B$23,'Helper - Textbausteine'!$B$24)) ),IF((AND(NOT(ISBLANK(O26)),O26&lt;300,ISTEXT(F26))),'Helper - Textbausteine'!$B$25&amp;O26&amp;'Helper - Textbausteine'!$B$26,IF((AND(O26&gt;='Helper - Textbausteine'!$B$40,ISTEXT(F26))),IF(ISBLANK(S26),'Helper - Textbausteine'!$B$31,IF(S26='Helper - Textbausteine'!$B$17,'Helper - Textbausteine'!$B$23,'Helper - Textbausteine'!$B$27)),IF(ISTEXT(O26),'Helper - Textbausteine'!$B$28, IF(AND(NOT(ISBLANK(F26)),NOT(ISNUMBER(F26)),ISBLANK(O26)),
IF(NOT(OR(J26='Helper - Textbausteine'!$B$6,J26='Helper - Textbausteine'!$B$9)),'Helper - Textbausteine'!$B$29, IF(ISBLANK(S26),'Helper - Textbausteine'!$B$47,IF(S26='Helper - Textbausteine'!$B$17, 'Helper - Textbausteine'!$B$23,'Helper - Textbausteine'!$B$24))),
IF(AND(((E26*F26))/(365)&gt;='Helper - Textbausteine'!$B$40,ISBLANK(O26)), IF(ISBLANK(S26),'Helper - Textbausteine'!$B$31,IF(S26='Helper - Textbausteine'!$B$17,'Helper - Textbausteine'!$B$23,'Helper - Textbausteine'!$B$24)),IF(ISNUMBER(F26),
IF(NOT(OR(J26='Helper - Textbausteine'!$B$6,J26='Helper - Textbausteine'!$B$9)),'Helper - Textbausteine'!$B$29, IF(ISBLANK(S26),'Helper - Textbausteine'!$B$47,IF(S26='Helper - Textbausteine'!$B$17, 'Helper - Textbausteine'!$B$23,'Helper - Textbausteine'!$B$24))),
IF(ISTEXT(F26),
IF(NOT(OR(J26='Helper - Textbausteine'!$B$6,J26='Helper - Textbausteine'!$B$9)),'Helper - Textbausteine'!$B$29, IF(ISBLANK(S26),'Helper - Textbausteine'!$B$47,IF(S26='Helper - Textbausteine'!$B$17, 'Helper - Textbausteine'!$B$23,'Helper - Textbausteine'!$B$24))),
IF((AND(ISBLANK(F26),ISBLANK(O26))),"",IF((AND(ISBLANK(F26),NOT(ISBLANK(O26)))),'Helper - Textbausteine'!$B$30,""))))))))))))))</f>
        <v/>
      </c>
      <c r="U26" s="221" t="str">
        <f t="shared" si="0"/>
        <v/>
      </c>
      <c r="V26" s="222" t="str">
        <f>'Helper - Textbausteine'!A72&amp;"_DN_"&amp;IF(AND(ISBLANK(B26),ISBLANK(K26)),"","#1_"&amp;B26&amp;"_#2_"&amp;K26)</f>
        <v>23_DN_</v>
      </c>
      <c r="W26" s="69" t="str">
        <f>IF(ISNUMBER(I26),IF(I26&gt;'Helper - Textbausteine'!$B$34,'Helper - Textbausteine'!$C$34,IF(I26&gt;'Helper - Textbausteine'!$B$35,'Helper - Textbausteine'!$C$35,IF(I26&gt;'Helper - Textbausteine'!$B$36,'Helper - Textbausteine'!$C$36,"maximal "&amp;ROUND(I26,0)-'Helper - Textbausteine'!$B$32&amp;" Tage"))),"FEHLER")</f>
        <v>FEHLER</v>
      </c>
    </row>
    <row r="27" spans="1:23" s="69" customFormat="1" ht="60" customHeight="1" x14ac:dyDescent="0.25">
      <c r="A27" s="75"/>
      <c r="B27" s="159"/>
      <c r="C27" s="76"/>
      <c r="D27" s="76"/>
      <c r="E27" s="204" t="str">
        <f>IF(ISBLANK(D27),"",IF(ISERROR(DATEDIF(C27,D27,"d")),'Helper - Textbausteine'!$B$14,IF(ISBLANK(D27),"",DATEDIF(C27,D27,"d"))))</f>
        <v/>
      </c>
      <c r="F27" s="298"/>
      <c r="G27" s="297"/>
      <c r="H27" s="77"/>
      <c r="I27" s="293" t="str">
        <f>IF(ISNUMBER(F27),(1000000*(VLOOKUP(H27,'Helper - Detektoren'!$A$2:$E$18,4,FALSE)))/(24*F27),"")</f>
        <v/>
      </c>
      <c r="J27" s="207" t="str">
        <f>IF(ISBLANK(F27),"",IF(ISBLANK(C27),'Helper - Textbausteine'!$B$3,IF(ISBLANK(H27),'Helper - Textbausteine'!$B$1,IF(I27=0,'Helper - Textbausteine'!$B$2,IF(ISTEXT(F27),'Helper - Textbausteine'!$B$9,IF(((E27*F27))/(365)&gt;='Helper - Textbausteine'!$B$40,'Helper - Textbausteine'!$B$4&amp;ROUND(((E27*F27))/(365),0)&amp;'Helper - Textbausteine'!$B$5,IF(ISNUMBER(F27),IF(AND(ISNUMBER(E27),ISNUMBER(F27),E27&gt;'Helper - Textbausteine'!$B$38,'Arbeitsplätze Detektoren'!F27&lt;'Helper - Textbausteine'!$B$40),'Helper - Textbausteine'!$B$10,IF((I27&lt;'Helper - Textbausteine'!$B$33),'Helper - Textbausteine'!$B$6,'Helper - Textbausteine'!$B$7&amp;W27&amp;'Helper - Textbausteine'!$B$8)),"")))))))</f>
        <v/>
      </c>
      <c r="K27" s="169"/>
      <c r="L27" s="76"/>
      <c r="M27" s="76"/>
      <c r="N27" s="204" t="str">
        <f>IF(ISBLANK(M27),"",IF(ISERROR(DATEDIF(L27,M27,"d")),'Helper - Textbausteine'!$B$14,IF(ISBLANK(M27),"",DATEDIF(L27,M27,"d"))))</f>
        <v/>
      </c>
      <c r="O27" s="157"/>
      <c r="P27" s="77"/>
      <c r="Q27" s="77"/>
      <c r="R27" s="210" t="str">
        <f>IF(AND(ISNUMBER(E27),ISNUMBER(F27),ISNUMBER(N27),ISNUMBER(O27)),ROUNDUP(((E27*F27)+(N27*O27))/(E27+N27),0),IF(AND(ISBLANK(L27),ISBLANK(M27),ISBLANK(O27)),"",'Helper - Textbausteine'!$B$12))</f>
        <v/>
      </c>
      <c r="S27" s="158"/>
      <c r="T27" s="213" t="str">
        <f>IF(ISBLANK(F27),"",IF(ISBLANK(H27),"",IF(ISBLANK(C27),"",IF(AND(ISBLANK(C27),ISBLANK(D27),ISBLANK(F27),ISBLANK(L27),ISBLANK(M27),ISBLANK(O27)),"",IF(ISNUMBER(R27),IF((R27&lt;'Helper - Textbausteine'!$B$40),'Helper - Textbausteine'!$B$21&amp;R27&amp;'Helper - Textbausteine'!$B$22, IF(ISBLANK(S27),'Helper - Textbausteine'!$B$31,IF(S27='Helper - Textbausteine'!$B$17,'Helper - Textbausteine'!$B$23,'Helper - Textbausteine'!$B$24)) ),IF((AND(NOT(ISBLANK(O27)),O27&lt;300,ISTEXT(F27))),'Helper - Textbausteine'!$B$25&amp;O27&amp;'Helper - Textbausteine'!$B$26,IF((AND(O27&gt;='Helper - Textbausteine'!$B$40,ISTEXT(F27))),IF(ISBLANK(S27),'Helper - Textbausteine'!$B$31,IF(S27='Helper - Textbausteine'!$B$17,'Helper - Textbausteine'!$B$23,'Helper - Textbausteine'!$B$27)),IF(ISTEXT(O27),'Helper - Textbausteine'!$B$28, IF(AND(NOT(ISBLANK(F27)),NOT(ISNUMBER(F27)),ISBLANK(O27)),
IF(NOT(OR(J27='Helper - Textbausteine'!$B$6,J27='Helper - Textbausteine'!$B$9)),'Helper - Textbausteine'!$B$29, IF(ISBLANK(S27),'Helper - Textbausteine'!$B$47,IF(S27='Helper - Textbausteine'!$B$17, 'Helper - Textbausteine'!$B$23,'Helper - Textbausteine'!$B$24))),
IF(AND(((E27*F27))/(365)&gt;='Helper - Textbausteine'!$B$40,ISBLANK(O27)), IF(ISBLANK(S27),'Helper - Textbausteine'!$B$31,IF(S27='Helper - Textbausteine'!$B$17,'Helper - Textbausteine'!$B$23,'Helper - Textbausteine'!$B$24)),IF(ISNUMBER(F27),
IF(NOT(OR(J27='Helper - Textbausteine'!$B$6,J27='Helper - Textbausteine'!$B$9)),'Helper - Textbausteine'!$B$29, IF(ISBLANK(S27),'Helper - Textbausteine'!$B$47,IF(S27='Helper - Textbausteine'!$B$17, 'Helper - Textbausteine'!$B$23,'Helper - Textbausteine'!$B$24))),
IF(ISTEXT(F27),
IF(NOT(OR(J27='Helper - Textbausteine'!$B$6,J27='Helper - Textbausteine'!$B$9)),'Helper - Textbausteine'!$B$29, IF(ISBLANK(S27),'Helper - Textbausteine'!$B$47,IF(S27='Helper - Textbausteine'!$B$17, 'Helper - Textbausteine'!$B$23,'Helper - Textbausteine'!$B$24))),
IF((AND(ISBLANK(F27),ISBLANK(O27))),"",IF((AND(ISBLANK(F27),NOT(ISBLANK(O27)))),'Helper - Textbausteine'!$B$30,""))))))))))))))</f>
        <v/>
      </c>
      <c r="U27" s="221" t="str">
        <f t="shared" si="0"/>
        <v/>
      </c>
      <c r="V27" s="222" t="str">
        <f>'Helper - Textbausteine'!A73&amp;"_DN_"&amp;IF(AND(ISBLANK(B27),ISBLANK(K27)),"","#1_"&amp;B27&amp;"_#2_"&amp;K27)</f>
        <v>24_DN_</v>
      </c>
      <c r="W27" s="69" t="str">
        <f>IF(ISNUMBER(I27),IF(I27&gt;'Helper - Textbausteine'!$B$34,'Helper - Textbausteine'!$C$34,IF(I27&gt;'Helper - Textbausteine'!$B$35,'Helper - Textbausteine'!$C$35,IF(I27&gt;'Helper - Textbausteine'!$B$36,'Helper - Textbausteine'!$C$36,"maximal "&amp;ROUND(I27,0)-'Helper - Textbausteine'!$B$32&amp;" Tage"))),"FEHLER")</f>
        <v>FEHLER</v>
      </c>
    </row>
    <row r="28" spans="1:23" s="69" customFormat="1" ht="60" customHeight="1" x14ac:dyDescent="0.25">
      <c r="A28" s="75"/>
      <c r="B28" s="159"/>
      <c r="C28" s="76"/>
      <c r="D28" s="76"/>
      <c r="E28" s="204" t="str">
        <f>IF(ISBLANK(D28),"",IF(ISERROR(DATEDIF(C28,D28,"d")),'Helper - Textbausteine'!$B$14,IF(ISBLANK(D28),"",DATEDIF(C28,D28,"d"))))</f>
        <v/>
      </c>
      <c r="F28" s="298"/>
      <c r="G28" s="297"/>
      <c r="H28" s="77"/>
      <c r="I28" s="293" t="str">
        <f>IF(ISNUMBER(F28),(1000000*(VLOOKUP(H28,'Helper - Detektoren'!$A$2:$E$18,4,FALSE)))/(24*F28),"")</f>
        <v/>
      </c>
      <c r="J28" s="207" t="str">
        <f>IF(ISBLANK(F28),"",IF(ISBLANK(C28),'Helper - Textbausteine'!$B$3,IF(ISBLANK(H28),'Helper - Textbausteine'!$B$1,IF(I28=0,'Helper - Textbausteine'!$B$2,IF(ISTEXT(F28),'Helper - Textbausteine'!$B$9,IF(((E28*F28))/(365)&gt;='Helper - Textbausteine'!$B$40,'Helper - Textbausteine'!$B$4&amp;ROUND(((E28*F28))/(365),0)&amp;'Helper - Textbausteine'!$B$5,IF(ISNUMBER(F28),IF(AND(ISNUMBER(E28),ISNUMBER(F28),E28&gt;'Helper - Textbausteine'!$B$38,'Arbeitsplätze Detektoren'!F28&lt;'Helper - Textbausteine'!$B$40),'Helper - Textbausteine'!$B$10,IF((I28&lt;'Helper - Textbausteine'!$B$33),'Helper - Textbausteine'!$B$6,'Helper - Textbausteine'!$B$7&amp;W28&amp;'Helper - Textbausteine'!$B$8)),"")))))))</f>
        <v/>
      </c>
      <c r="K28" s="169"/>
      <c r="L28" s="76"/>
      <c r="M28" s="76"/>
      <c r="N28" s="204" t="str">
        <f>IF(ISBLANK(M28),"",IF(ISERROR(DATEDIF(L28,M28,"d")),'Helper - Textbausteine'!$B$14,IF(ISBLANK(M28),"",DATEDIF(L28,M28,"d"))))</f>
        <v/>
      </c>
      <c r="O28" s="157"/>
      <c r="P28" s="77"/>
      <c r="Q28" s="77"/>
      <c r="R28" s="210" t="str">
        <f>IF(AND(ISNUMBER(E28),ISNUMBER(F28),ISNUMBER(N28),ISNUMBER(O28)),ROUNDUP(((E28*F28)+(N28*O28))/(E28+N28),0),IF(AND(ISBLANK(L28),ISBLANK(M28),ISBLANK(O28)),"",'Helper - Textbausteine'!$B$12))</f>
        <v/>
      </c>
      <c r="S28" s="158"/>
      <c r="T28" s="213" t="str">
        <f>IF(ISBLANK(F28),"",IF(ISBLANK(H28),"",IF(ISBLANK(C28),"",IF(AND(ISBLANK(C28),ISBLANK(D28),ISBLANK(F28),ISBLANK(L28),ISBLANK(M28),ISBLANK(O28)),"",IF(ISNUMBER(R28),IF((R28&lt;'Helper - Textbausteine'!$B$40),'Helper - Textbausteine'!$B$21&amp;R28&amp;'Helper - Textbausteine'!$B$22, IF(ISBLANK(S28),'Helper - Textbausteine'!$B$31,IF(S28='Helper - Textbausteine'!$B$17,'Helper - Textbausteine'!$B$23,'Helper - Textbausteine'!$B$24)) ),IF((AND(NOT(ISBLANK(O28)),O28&lt;300,ISTEXT(F28))),'Helper - Textbausteine'!$B$25&amp;O28&amp;'Helper - Textbausteine'!$B$26,IF((AND(O28&gt;='Helper - Textbausteine'!$B$40,ISTEXT(F28))),IF(ISBLANK(S28),'Helper - Textbausteine'!$B$31,IF(S28='Helper - Textbausteine'!$B$17,'Helper - Textbausteine'!$B$23,'Helper - Textbausteine'!$B$27)),IF(ISTEXT(O28),'Helper - Textbausteine'!$B$28, IF(AND(NOT(ISBLANK(F28)),NOT(ISNUMBER(F28)),ISBLANK(O28)),
IF(NOT(OR(J28='Helper - Textbausteine'!$B$6,J28='Helper - Textbausteine'!$B$9)),'Helper - Textbausteine'!$B$29, IF(ISBLANK(S28),'Helper - Textbausteine'!$B$47,IF(S28='Helper - Textbausteine'!$B$17, 'Helper - Textbausteine'!$B$23,'Helper - Textbausteine'!$B$24))),
IF(AND(((E28*F28))/(365)&gt;='Helper - Textbausteine'!$B$40,ISBLANK(O28)), IF(ISBLANK(S28),'Helper - Textbausteine'!$B$31,IF(S28='Helper - Textbausteine'!$B$17,'Helper - Textbausteine'!$B$23,'Helper - Textbausteine'!$B$24)),IF(ISNUMBER(F28),
IF(NOT(OR(J28='Helper - Textbausteine'!$B$6,J28='Helper - Textbausteine'!$B$9)),'Helper - Textbausteine'!$B$29, IF(ISBLANK(S28),'Helper - Textbausteine'!$B$47,IF(S28='Helper - Textbausteine'!$B$17, 'Helper - Textbausteine'!$B$23,'Helper - Textbausteine'!$B$24))),
IF(ISTEXT(F28),
IF(NOT(OR(J28='Helper - Textbausteine'!$B$6,J28='Helper - Textbausteine'!$B$9)),'Helper - Textbausteine'!$B$29, IF(ISBLANK(S28),'Helper - Textbausteine'!$B$47,IF(S28='Helper - Textbausteine'!$B$17, 'Helper - Textbausteine'!$B$23,'Helper - Textbausteine'!$B$24))),
IF((AND(ISBLANK(F28),ISBLANK(O28))),"",IF((AND(ISBLANK(F28),NOT(ISBLANK(O28)))),'Helper - Textbausteine'!$B$30,""))))))))))))))</f>
        <v/>
      </c>
      <c r="U28" s="221" t="str">
        <f t="shared" si="0"/>
        <v/>
      </c>
      <c r="V28" s="222" t="str">
        <f>'Helper - Textbausteine'!A74&amp;"_DN_"&amp;IF(AND(ISBLANK(B28),ISBLANK(K28)),"","#1_"&amp;B28&amp;"_#2_"&amp;K28)</f>
        <v>25_DN_</v>
      </c>
      <c r="W28" s="69" t="str">
        <f>IF(ISNUMBER(I28),IF(I28&gt;'Helper - Textbausteine'!$B$34,'Helper - Textbausteine'!$C$34,IF(I28&gt;'Helper - Textbausteine'!$B$35,'Helper - Textbausteine'!$C$35,IF(I28&gt;'Helper - Textbausteine'!$B$36,'Helper - Textbausteine'!$C$36,"maximal "&amp;ROUND(I28,0)-'Helper - Textbausteine'!$B$32&amp;" Tage"))),"FEHLER")</f>
        <v>FEHLER</v>
      </c>
    </row>
    <row r="29" spans="1:23" s="69" customFormat="1" ht="60" customHeight="1" x14ac:dyDescent="0.25">
      <c r="A29" s="75"/>
      <c r="B29" s="159"/>
      <c r="C29" s="76"/>
      <c r="D29" s="76"/>
      <c r="E29" s="204" t="str">
        <f>IF(ISBLANK(D29),"",IF(ISERROR(DATEDIF(C29,D29,"d")),'Helper - Textbausteine'!$B$14,IF(ISBLANK(D29),"",DATEDIF(C29,D29,"d"))))</f>
        <v/>
      </c>
      <c r="F29" s="298"/>
      <c r="G29" s="297"/>
      <c r="H29" s="77"/>
      <c r="I29" s="293" t="str">
        <f>IF(ISNUMBER(F29),(1000000*(VLOOKUP(H29,'Helper - Detektoren'!$A$2:$E$18,4,FALSE)))/(24*F29),"")</f>
        <v/>
      </c>
      <c r="J29" s="207" t="str">
        <f>IF(ISBLANK(F29),"",IF(ISBLANK(C29),'Helper - Textbausteine'!$B$3,IF(ISBLANK(H29),'Helper - Textbausteine'!$B$1,IF(I29=0,'Helper - Textbausteine'!$B$2,IF(ISTEXT(F29),'Helper - Textbausteine'!$B$9,IF(((E29*F29))/(365)&gt;='Helper - Textbausteine'!$B$40,'Helper - Textbausteine'!$B$4&amp;ROUND(((E29*F29))/(365),0)&amp;'Helper - Textbausteine'!$B$5,IF(ISNUMBER(F29),IF(AND(ISNUMBER(E29),ISNUMBER(F29),E29&gt;'Helper - Textbausteine'!$B$38,'Arbeitsplätze Detektoren'!F29&lt;'Helper - Textbausteine'!$B$40),'Helper - Textbausteine'!$B$10,IF((I29&lt;'Helper - Textbausteine'!$B$33),'Helper - Textbausteine'!$B$6,'Helper - Textbausteine'!$B$7&amp;W29&amp;'Helper - Textbausteine'!$B$8)),"")))))))</f>
        <v/>
      </c>
      <c r="K29" s="169"/>
      <c r="L29" s="76"/>
      <c r="M29" s="76"/>
      <c r="N29" s="204" t="str">
        <f>IF(ISBLANK(M29),"",IF(ISERROR(DATEDIF(L29,M29,"d")),'Helper - Textbausteine'!$B$14,IF(ISBLANK(M29),"",DATEDIF(L29,M29,"d"))))</f>
        <v/>
      </c>
      <c r="O29" s="157"/>
      <c r="P29" s="77"/>
      <c r="Q29" s="77"/>
      <c r="R29" s="210" t="str">
        <f>IF(AND(ISNUMBER(E29),ISNUMBER(F29),ISNUMBER(N29),ISNUMBER(O29)),ROUNDUP(((E29*F29)+(N29*O29))/(E29+N29),0),IF(AND(ISBLANK(L29),ISBLANK(M29),ISBLANK(O29)),"",'Helper - Textbausteine'!$B$12))</f>
        <v/>
      </c>
      <c r="S29" s="158"/>
      <c r="T29" s="213" t="str">
        <f>IF(ISBLANK(F29),"",IF(ISBLANK(H29),"",IF(ISBLANK(C29),"",IF(AND(ISBLANK(C29),ISBLANK(D29),ISBLANK(F29),ISBLANK(L29),ISBLANK(M29),ISBLANK(O29)),"",IF(ISNUMBER(R29),IF((R29&lt;'Helper - Textbausteine'!$B$40),'Helper - Textbausteine'!$B$21&amp;R29&amp;'Helper - Textbausteine'!$B$22, IF(ISBLANK(S29),'Helper - Textbausteine'!$B$31,IF(S29='Helper - Textbausteine'!$B$17,'Helper - Textbausteine'!$B$23,'Helper - Textbausteine'!$B$24)) ),IF((AND(NOT(ISBLANK(O29)),O29&lt;300,ISTEXT(F29))),'Helper - Textbausteine'!$B$25&amp;O29&amp;'Helper - Textbausteine'!$B$26,IF((AND(O29&gt;='Helper - Textbausteine'!$B$40,ISTEXT(F29))),IF(ISBLANK(S29),'Helper - Textbausteine'!$B$31,IF(S29='Helper - Textbausteine'!$B$17,'Helper - Textbausteine'!$B$23,'Helper - Textbausteine'!$B$27)),IF(ISTEXT(O29),'Helper - Textbausteine'!$B$28, IF(AND(NOT(ISBLANK(F29)),NOT(ISNUMBER(F29)),ISBLANK(O29)),
IF(NOT(OR(J29='Helper - Textbausteine'!$B$6,J29='Helper - Textbausteine'!$B$9)),'Helper - Textbausteine'!$B$29, IF(ISBLANK(S29),'Helper - Textbausteine'!$B$47,IF(S29='Helper - Textbausteine'!$B$17, 'Helper - Textbausteine'!$B$23,'Helper - Textbausteine'!$B$24))),
IF(AND(((E29*F29))/(365)&gt;='Helper - Textbausteine'!$B$40,ISBLANK(O29)), IF(ISBLANK(S29),'Helper - Textbausteine'!$B$31,IF(S29='Helper - Textbausteine'!$B$17,'Helper - Textbausteine'!$B$23,'Helper - Textbausteine'!$B$24)),IF(ISNUMBER(F29),
IF(NOT(OR(J29='Helper - Textbausteine'!$B$6,J29='Helper - Textbausteine'!$B$9)),'Helper - Textbausteine'!$B$29, IF(ISBLANK(S29),'Helper - Textbausteine'!$B$47,IF(S29='Helper - Textbausteine'!$B$17, 'Helper - Textbausteine'!$B$23,'Helper - Textbausteine'!$B$24))),
IF(ISTEXT(F29),
IF(NOT(OR(J29='Helper - Textbausteine'!$B$6,J29='Helper - Textbausteine'!$B$9)),'Helper - Textbausteine'!$B$29, IF(ISBLANK(S29),'Helper - Textbausteine'!$B$47,IF(S29='Helper - Textbausteine'!$B$17, 'Helper - Textbausteine'!$B$23,'Helper - Textbausteine'!$B$24))),
IF((AND(ISBLANK(F29),ISBLANK(O29))),"",IF((AND(ISBLANK(F29),NOT(ISBLANK(O29)))),'Helper - Textbausteine'!$B$30,""))))))))))))))</f>
        <v/>
      </c>
      <c r="U29" s="221" t="str">
        <f t="shared" si="0"/>
        <v/>
      </c>
      <c r="V29" s="222" t="str">
        <f>'Helper - Textbausteine'!A75&amp;"_DN_"&amp;IF(AND(ISBLANK(B29),ISBLANK(K29)),"","#1_"&amp;B29&amp;"_#2_"&amp;K29)</f>
        <v>26_DN_</v>
      </c>
      <c r="W29" s="69" t="str">
        <f>IF(ISNUMBER(I29),IF(I29&gt;'Helper - Textbausteine'!$B$34,'Helper - Textbausteine'!$C$34,IF(I29&gt;'Helper - Textbausteine'!$B$35,'Helper - Textbausteine'!$C$35,IF(I29&gt;'Helper - Textbausteine'!$B$36,'Helper - Textbausteine'!$C$36,"maximal "&amp;ROUND(I29,0)-'Helper - Textbausteine'!$B$32&amp;" Tage"))),"FEHLER")</f>
        <v>FEHLER</v>
      </c>
    </row>
    <row r="30" spans="1:23" s="69" customFormat="1" ht="60" customHeight="1" x14ac:dyDescent="0.25">
      <c r="A30" s="75"/>
      <c r="B30" s="159"/>
      <c r="C30" s="76"/>
      <c r="D30" s="76"/>
      <c r="E30" s="204" t="str">
        <f>IF(ISBLANK(D30),"",IF(ISERROR(DATEDIF(C30,D30,"d")),'Helper - Textbausteine'!$B$14,IF(ISBLANK(D30),"",DATEDIF(C30,D30,"d"))))</f>
        <v/>
      </c>
      <c r="F30" s="298"/>
      <c r="G30" s="297"/>
      <c r="H30" s="77"/>
      <c r="I30" s="293" t="str">
        <f>IF(ISNUMBER(F30),(1000000*(VLOOKUP(H30,'Helper - Detektoren'!$A$2:$E$18,4,FALSE)))/(24*F30),"")</f>
        <v/>
      </c>
      <c r="J30" s="207" t="str">
        <f>IF(ISBLANK(F30),"",IF(ISBLANK(C30),'Helper - Textbausteine'!$B$3,IF(ISBLANK(H30),'Helper - Textbausteine'!$B$1,IF(I30=0,'Helper - Textbausteine'!$B$2,IF(ISTEXT(F30),'Helper - Textbausteine'!$B$9,IF(((E30*F30))/(365)&gt;='Helper - Textbausteine'!$B$40,'Helper - Textbausteine'!$B$4&amp;ROUND(((E30*F30))/(365),0)&amp;'Helper - Textbausteine'!$B$5,IF(ISNUMBER(F30),IF(AND(ISNUMBER(E30),ISNUMBER(F30),E30&gt;'Helper - Textbausteine'!$B$38,'Arbeitsplätze Detektoren'!F30&lt;'Helper - Textbausteine'!$B$40),'Helper - Textbausteine'!$B$10,IF((I30&lt;'Helper - Textbausteine'!$B$33),'Helper - Textbausteine'!$B$6,'Helper - Textbausteine'!$B$7&amp;W30&amp;'Helper - Textbausteine'!$B$8)),"")))))))</f>
        <v/>
      </c>
      <c r="K30" s="169"/>
      <c r="L30" s="76"/>
      <c r="M30" s="76"/>
      <c r="N30" s="204" t="str">
        <f>IF(ISBLANK(M30),"",IF(ISERROR(DATEDIF(L30,M30,"d")),'Helper - Textbausteine'!$B$14,IF(ISBLANK(M30),"",DATEDIF(L30,M30,"d"))))</f>
        <v/>
      </c>
      <c r="O30" s="157"/>
      <c r="P30" s="77"/>
      <c r="Q30" s="77"/>
      <c r="R30" s="210" t="str">
        <f>IF(AND(ISNUMBER(E30),ISNUMBER(F30),ISNUMBER(N30),ISNUMBER(O30)),ROUNDUP(((E30*F30)+(N30*O30))/(E30+N30),0),IF(AND(ISBLANK(L30),ISBLANK(M30),ISBLANK(O30)),"",'Helper - Textbausteine'!$B$12))</f>
        <v/>
      </c>
      <c r="S30" s="158"/>
      <c r="T30" s="213" t="str">
        <f>IF(ISBLANK(F30),"",IF(ISBLANK(H30),"",IF(ISBLANK(C30),"",IF(AND(ISBLANK(C30),ISBLANK(D30),ISBLANK(F30),ISBLANK(L30),ISBLANK(M30),ISBLANK(O30)),"",IF(ISNUMBER(R30),IF((R30&lt;'Helper - Textbausteine'!$B$40),'Helper - Textbausteine'!$B$21&amp;R30&amp;'Helper - Textbausteine'!$B$22, IF(ISBLANK(S30),'Helper - Textbausteine'!$B$31,IF(S30='Helper - Textbausteine'!$B$17,'Helper - Textbausteine'!$B$23,'Helper - Textbausteine'!$B$24)) ),IF((AND(NOT(ISBLANK(O30)),O30&lt;300,ISTEXT(F30))),'Helper - Textbausteine'!$B$25&amp;O30&amp;'Helper - Textbausteine'!$B$26,IF((AND(O30&gt;='Helper - Textbausteine'!$B$40,ISTEXT(F30))),IF(ISBLANK(S30),'Helper - Textbausteine'!$B$31,IF(S30='Helper - Textbausteine'!$B$17,'Helper - Textbausteine'!$B$23,'Helper - Textbausteine'!$B$27)),IF(ISTEXT(O30),'Helper - Textbausteine'!$B$28, IF(AND(NOT(ISBLANK(F30)),NOT(ISNUMBER(F30)),ISBLANK(O30)),
IF(NOT(OR(J30='Helper - Textbausteine'!$B$6,J30='Helper - Textbausteine'!$B$9)),'Helper - Textbausteine'!$B$29, IF(ISBLANK(S30),'Helper - Textbausteine'!$B$47,IF(S30='Helper - Textbausteine'!$B$17, 'Helper - Textbausteine'!$B$23,'Helper - Textbausteine'!$B$24))),
IF(AND(((E30*F30))/(365)&gt;='Helper - Textbausteine'!$B$40,ISBLANK(O30)), IF(ISBLANK(S30),'Helper - Textbausteine'!$B$31,IF(S30='Helper - Textbausteine'!$B$17,'Helper - Textbausteine'!$B$23,'Helper - Textbausteine'!$B$24)),IF(ISNUMBER(F30),
IF(NOT(OR(J30='Helper - Textbausteine'!$B$6,J30='Helper - Textbausteine'!$B$9)),'Helper - Textbausteine'!$B$29, IF(ISBLANK(S30),'Helper - Textbausteine'!$B$47,IF(S30='Helper - Textbausteine'!$B$17, 'Helper - Textbausteine'!$B$23,'Helper - Textbausteine'!$B$24))),
IF(ISTEXT(F30),
IF(NOT(OR(J30='Helper - Textbausteine'!$B$6,J30='Helper - Textbausteine'!$B$9)),'Helper - Textbausteine'!$B$29, IF(ISBLANK(S30),'Helper - Textbausteine'!$B$47,IF(S30='Helper - Textbausteine'!$B$17, 'Helper - Textbausteine'!$B$23,'Helper - Textbausteine'!$B$24))),
IF((AND(ISBLANK(F30),ISBLANK(O30))),"",IF((AND(ISBLANK(F30),NOT(ISBLANK(O30)))),'Helper - Textbausteine'!$B$30,""))))))))))))))</f>
        <v/>
      </c>
      <c r="U30" s="221" t="str">
        <f t="shared" si="0"/>
        <v/>
      </c>
      <c r="V30" s="222" t="str">
        <f>'Helper - Textbausteine'!A76&amp;"_DN_"&amp;IF(AND(ISBLANK(B30),ISBLANK(K30)),"","#1_"&amp;B30&amp;"_#2_"&amp;K30)</f>
        <v>27_DN_</v>
      </c>
      <c r="W30" s="69" t="str">
        <f>IF(ISNUMBER(I30),IF(I30&gt;'Helper - Textbausteine'!$B$34,'Helper - Textbausteine'!$C$34,IF(I30&gt;'Helper - Textbausteine'!$B$35,'Helper - Textbausteine'!$C$35,IF(I30&gt;'Helper - Textbausteine'!$B$36,'Helper - Textbausteine'!$C$36,"maximal "&amp;ROUND(I30,0)-'Helper - Textbausteine'!$B$32&amp;" Tage"))),"FEHLER")</f>
        <v>FEHLER</v>
      </c>
    </row>
    <row r="31" spans="1:23" s="69" customFormat="1" ht="60" customHeight="1" x14ac:dyDescent="0.25">
      <c r="A31" s="75"/>
      <c r="B31" s="159"/>
      <c r="C31" s="76"/>
      <c r="D31" s="76"/>
      <c r="E31" s="204" t="str">
        <f>IF(ISBLANK(D31),"",IF(ISERROR(DATEDIF(C31,D31,"d")),'Helper - Textbausteine'!$B$14,IF(ISBLANK(D31),"",DATEDIF(C31,D31,"d"))))</f>
        <v/>
      </c>
      <c r="F31" s="298"/>
      <c r="G31" s="297"/>
      <c r="H31" s="77"/>
      <c r="I31" s="293" t="str">
        <f>IF(ISNUMBER(F31),(1000000*(VLOOKUP(H31,'Helper - Detektoren'!$A$2:$E$18,4,FALSE)))/(24*F31),"")</f>
        <v/>
      </c>
      <c r="J31" s="207" t="str">
        <f>IF(ISBLANK(F31),"",IF(ISBLANK(C31),'Helper - Textbausteine'!$B$3,IF(ISBLANK(H31),'Helper - Textbausteine'!$B$1,IF(I31=0,'Helper - Textbausteine'!$B$2,IF(ISTEXT(F31),'Helper - Textbausteine'!$B$9,IF(((E31*F31))/(365)&gt;='Helper - Textbausteine'!$B$40,'Helper - Textbausteine'!$B$4&amp;ROUND(((E31*F31))/(365),0)&amp;'Helper - Textbausteine'!$B$5,IF(ISNUMBER(F31),IF(AND(ISNUMBER(E31),ISNUMBER(F31),E31&gt;'Helper - Textbausteine'!$B$38,'Arbeitsplätze Detektoren'!F31&lt;'Helper - Textbausteine'!$B$40),'Helper - Textbausteine'!$B$10,IF((I31&lt;'Helper - Textbausteine'!$B$33),'Helper - Textbausteine'!$B$6,'Helper - Textbausteine'!$B$7&amp;W31&amp;'Helper - Textbausteine'!$B$8)),"")))))))</f>
        <v/>
      </c>
      <c r="K31" s="169"/>
      <c r="L31" s="76"/>
      <c r="M31" s="76"/>
      <c r="N31" s="204" t="str">
        <f>IF(ISBLANK(M31),"",IF(ISERROR(DATEDIF(L31,M31,"d")),'Helper - Textbausteine'!$B$14,IF(ISBLANK(M31),"",DATEDIF(L31,M31,"d"))))</f>
        <v/>
      </c>
      <c r="O31" s="157"/>
      <c r="P31" s="77"/>
      <c r="Q31" s="77"/>
      <c r="R31" s="210" t="str">
        <f>IF(AND(ISNUMBER(E31),ISNUMBER(F31),ISNUMBER(N31),ISNUMBER(O31)),ROUNDUP(((E31*F31)+(N31*O31))/(E31+N31),0),IF(AND(ISBLANK(L31),ISBLANK(M31),ISBLANK(O31)),"",'Helper - Textbausteine'!$B$12))</f>
        <v/>
      </c>
      <c r="S31" s="158"/>
      <c r="T31" s="213" t="str">
        <f>IF(ISBLANK(F31),"",IF(ISBLANK(H31),"",IF(ISBLANK(C31),"",IF(AND(ISBLANK(C31),ISBLANK(D31),ISBLANK(F31),ISBLANK(L31),ISBLANK(M31),ISBLANK(O31)),"",IF(ISNUMBER(R31),IF((R31&lt;'Helper - Textbausteine'!$B$40),'Helper - Textbausteine'!$B$21&amp;R31&amp;'Helper - Textbausteine'!$B$22, IF(ISBLANK(S31),'Helper - Textbausteine'!$B$31,IF(S31='Helper - Textbausteine'!$B$17,'Helper - Textbausteine'!$B$23,'Helper - Textbausteine'!$B$24)) ),IF((AND(NOT(ISBLANK(O31)),O31&lt;300,ISTEXT(F31))),'Helper - Textbausteine'!$B$25&amp;O31&amp;'Helper - Textbausteine'!$B$26,IF((AND(O31&gt;='Helper - Textbausteine'!$B$40,ISTEXT(F31))),IF(ISBLANK(S31),'Helper - Textbausteine'!$B$31,IF(S31='Helper - Textbausteine'!$B$17,'Helper - Textbausteine'!$B$23,'Helper - Textbausteine'!$B$27)),IF(ISTEXT(O31),'Helper - Textbausteine'!$B$28, IF(AND(NOT(ISBLANK(F31)),NOT(ISNUMBER(F31)),ISBLANK(O31)),
IF(NOT(OR(J31='Helper - Textbausteine'!$B$6,J31='Helper - Textbausteine'!$B$9)),'Helper - Textbausteine'!$B$29, IF(ISBLANK(S31),'Helper - Textbausteine'!$B$47,IF(S31='Helper - Textbausteine'!$B$17, 'Helper - Textbausteine'!$B$23,'Helper - Textbausteine'!$B$24))),
IF(AND(((E31*F31))/(365)&gt;='Helper - Textbausteine'!$B$40,ISBLANK(O31)), IF(ISBLANK(S31),'Helper - Textbausteine'!$B$31,IF(S31='Helper - Textbausteine'!$B$17,'Helper - Textbausteine'!$B$23,'Helper - Textbausteine'!$B$24)),IF(ISNUMBER(F31),
IF(NOT(OR(J31='Helper - Textbausteine'!$B$6,J31='Helper - Textbausteine'!$B$9)),'Helper - Textbausteine'!$B$29, IF(ISBLANK(S31),'Helper - Textbausteine'!$B$47,IF(S31='Helper - Textbausteine'!$B$17, 'Helper - Textbausteine'!$B$23,'Helper - Textbausteine'!$B$24))),
IF(ISTEXT(F31),
IF(NOT(OR(J31='Helper - Textbausteine'!$B$6,J31='Helper - Textbausteine'!$B$9)),'Helper - Textbausteine'!$B$29, IF(ISBLANK(S31),'Helper - Textbausteine'!$B$47,IF(S31='Helper - Textbausteine'!$B$17, 'Helper - Textbausteine'!$B$23,'Helper - Textbausteine'!$B$24))),
IF((AND(ISBLANK(F31),ISBLANK(O31))),"",IF((AND(ISBLANK(F31),NOT(ISBLANK(O31)))),'Helper - Textbausteine'!$B$30,""))))))))))))))</f>
        <v/>
      </c>
      <c r="U31" s="221" t="str">
        <f t="shared" si="0"/>
        <v/>
      </c>
      <c r="V31" s="222" t="str">
        <f>'Helper - Textbausteine'!A77&amp;"_DN_"&amp;IF(AND(ISBLANK(B31),ISBLANK(K31)),"","#1_"&amp;B31&amp;"_#2_"&amp;K31)</f>
        <v>28_DN_</v>
      </c>
      <c r="W31" s="69" t="str">
        <f>IF(ISNUMBER(I31),IF(I31&gt;'Helper - Textbausteine'!$B$34,'Helper - Textbausteine'!$C$34,IF(I31&gt;'Helper - Textbausteine'!$B$35,'Helper - Textbausteine'!$C$35,IF(I31&gt;'Helper - Textbausteine'!$B$36,'Helper - Textbausteine'!$C$36,"maximal "&amp;ROUND(I31,0)-'Helper - Textbausteine'!$B$32&amp;" Tage"))),"FEHLER")</f>
        <v>FEHLER</v>
      </c>
    </row>
    <row r="32" spans="1:23" s="69" customFormat="1" ht="60" customHeight="1" x14ac:dyDescent="0.25">
      <c r="A32" s="75"/>
      <c r="B32" s="159"/>
      <c r="C32" s="76"/>
      <c r="D32" s="76"/>
      <c r="E32" s="204" t="str">
        <f>IF(ISBLANK(D32),"",IF(ISERROR(DATEDIF(C32,D32,"d")),'Helper - Textbausteine'!$B$14,IF(ISBLANK(D32),"",DATEDIF(C32,D32,"d"))))</f>
        <v/>
      </c>
      <c r="F32" s="298"/>
      <c r="G32" s="297"/>
      <c r="H32" s="77"/>
      <c r="I32" s="293" t="str">
        <f>IF(ISNUMBER(F32),(1000000*(VLOOKUP(H32,'Helper - Detektoren'!$A$2:$E$18,4,FALSE)))/(24*F32),"")</f>
        <v/>
      </c>
      <c r="J32" s="207" t="str">
        <f>IF(ISBLANK(F32),"",IF(ISBLANK(C32),'Helper - Textbausteine'!$B$3,IF(ISBLANK(H32),'Helper - Textbausteine'!$B$1,IF(I32=0,'Helper - Textbausteine'!$B$2,IF(ISTEXT(F32),'Helper - Textbausteine'!$B$9,IF(((E32*F32))/(365)&gt;='Helper - Textbausteine'!$B$40,'Helper - Textbausteine'!$B$4&amp;ROUND(((E32*F32))/(365),0)&amp;'Helper - Textbausteine'!$B$5,IF(ISNUMBER(F32),IF(AND(ISNUMBER(E32),ISNUMBER(F32),E32&gt;'Helper - Textbausteine'!$B$38,'Arbeitsplätze Detektoren'!F32&lt;'Helper - Textbausteine'!$B$40),'Helper - Textbausteine'!$B$10,IF((I32&lt;'Helper - Textbausteine'!$B$33),'Helper - Textbausteine'!$B$6,'Helper - Textbausteine'!$B$7&amp;W32&amp;'Helper - Textbausteine'!$B$8)),"")))))))</f>
        <v/>
      </c>
      <c r="K32" s="169"/>
      <c r="L32" s="76"/>
      <c r="M32" s="76"/>
      <c r="N32" s="204" t="str">
        <f>IF(ISBLANK(M32),"",IF(ISERROR(DATEDIF(L32,M32,"d")),'Helper - Textbausteine'!$B$14,IF(ISBLANK(M32),"",DATEDIF(L32,M32,"d"))))</f>
        <v/>
      </c>
      <c r="O32" s="157"/>
      <c r="P32" s="77"/>
      <c r="Q32" s="77"/>
      <c r="R32" s="210" t="str">
        <f>IF(AND(ISNUMBER(E32),ISNUMBER(F32),ISNUMBER(N32),ISNUMBER(O32)),ROUNDUP(((E32*F32)+(N32*O32))/(E32+N32),0),IF(AND(ISBLANK(L32),ISBLANK(M32),ISBLANK(O32)),"",'Helper - Textbausteine'!$B$12))</f>
        <v/>
      </c>
      <c r="S32" s="158"/>
      <c r="T32" s="213" t="str">
        <f>IF(ISBLANK(F32),"",IF(ISBLANK(H32),"",IF(ISBLANK(C32),"",IF(AND(ISBLANK(C32),ISBLANK(D32),ISBLANK(F32),ISBLANK(L32),ISBLANK(M32),ISBLANK(O32)),"",IF(ISNUMBER(R32),IF((R32&lt;'Helper - Textbausteine'!$B$40),'Helper - Textbausteine'!$B$21&amp;R32&amp;'Helper - Textbausteine'!$B$22, IF(ISBLANK(S32),'Helper - Textbausteine'!$B$31,IF(S32='Helper - Textbausteine'!$B$17,'Helper - Textbausteine'!$B$23,'Helper - Textbausteine'!$B$24)) ),IF((AND(NOT(ISBLANK(O32)),O32&lt;300,ISTEXT(F32))),'Helper - Textbausteine'!$B$25&amp;O32&amp;'Helper - Textbausteine'!$B$26,IF((AND(O32&gt;='Helper - Textbausteine'!$B$40,ISTEXT(F32))),IF(ISBLANK(S32),'Helper - Textbausteine'!$B$31,IF(S32='Helper - Textbausteine'!$B$17,'Helper - Textbausteine'!$B$23,'Helper - Textbausteine'!$B$27)),IF(ISTEXT(O32),'Helper - Textbausteine'!$B$28, IF(AND(NOT(ISBLANK(F32)),NOT(ISNUMBER(F32)),ISBLANK(O32)),
IF(NOT(OR(J32='Helper - Textbausteine'!$B$6,J32='Helper - Textbausteine'!$B$9)),'Helper - Textbausteine'!$B$29, IF(ISBLANK(S32),'Helper - Textbausteine'!$B$47,IF(S32='Helper - Textbausteine'!$B$17, 'Helper - Textbausteine'!$B$23,'Helper - Textbausteine'!$B$24))),
IF(AND(((E32*F32))/(365)&gt;='Helper - Textbausteine'!$B$40,ISBLANK(O32)), IF(ISBLANK(S32),'Helper - Textbausteine'!$B$31,IF(S32='Helper - Textbausteine'!$B$17,'Helper - Textbausteine'!$B$23,'Helper - Textbausteine'!$B$24)),IF(ISNUMBER(F32),
IF(NOT(OR(J32='Helper - Textbausteine'!$B$6,J32='Helper - Textbausteine'!$B$9)),'Helper - Textbausteine'!$B$29, IF(ISBLANK(S32),'Helper - Textbausteine'!$B$47,IF(S32='Helper - Textbausteine'!$B$17, 'Helper - Textbausteine'!$B$23,'Helper - Textbausteine'!$B$24))),
IF(ISTEXT(F32),
IF(NOT(OR(J32='Helper - Textbausteine'!$B$6,J32='Helper - Textbausteine'!$B$9)),'Helper - Textbausteine'!$B$29, IF(ISBLANK(S32),'Helper - Textbausteine'!$B$47,IF(S32='Helper - Textbausteine'!$B$17, 'Helper - Textbausteine'!$B$23,'Helper - Textbausteine'!$B$24))),
IF((AND(ISBLANK(F32),ISBLANK(O32))),"",IF((AND(ISBLANK(F32),NOT(ISBLANK(O32)))),'Helper - Textbausteine'!$B$30,""))))))))))))))</f>
        <v/>
      </c>
      <c r="U32" s="221" t="str">
        <f t="shared" si="0"/>
        <v/>
      </c>
      <c r="V32" s="222" t="str">
        <f>'Helper - Textbausteine'!A78&amp;"_DN_"&amp;IF(AND(ISBLANK(B32),ISBLANK(K32)),"","#1_"&amp;B32&amp;"_#2_"&amp;K32)</f>
        <v>29_DN_</v>
      </c>
      <c r="W32" s="69" t="str">
        <f>IF(ISNUMBER(I32),IF(I32&gt;'Helper - Textbausteine'!$B$34,'Helper - Textbausteine'!$C$34,IF(I32&gt;'Helper - Textbausteine'!$B$35,'Helper - Textbausteine'!$C$35,IF(I32&gt;'Helper - Textbausteine'!$B$36,'Helper - Textbausteine'!$C$36,"maximal "&amp;ROUND(I32,0)-'Helper - Textbausteine'!$B$32&amp;" Tage"))),"FEHLER")</f>
        <v>FEHLER</v>
      </c>
    </row>
    <row r="33" spans="1:23" s="69" customFormat="1" ht="60" customHeight="1" x14ac:dyDescent="0.25">
      <c r="A33" s="75"/>
      <c r="B33" s="159"/>
      <c r="C33" s="76"/>
      <c r="D33" s="76"/>
      <c r="E33" s="204" t="str">
        <f>IF(ISBLANK(D33),"",IF(ISERROR(DATEDIF(C33,D33,"d")),'Helper - Textbausteine'!$B$14,IF(ISBLANK(D33),"",DATEDIF(C33,D33,"d"))))</f>
        <v/>
      </c>
      <c r="F33" s="298"/>
      <c r="G33" s="297"/>
      <c r="H33" s="77"/>
      <c r="I33" s="293" t="str">
        <f>IF(ISNUMBER(F33),(1000000*(VLOOKUP(H33,'Helper - Detektoren'!$A$2:$E$18,4,FALSE)))/(24*F33),"")</f>
        <v/>
      </c>
      <c r="J33" s="207" t="str">
        <f>IF(ISBLANK(F33),"",IF(ISBLANK(C33),'Helper - Textbausteine'!$B$3,IF(ISBLANK(H33),'Helper - Textbausteine'!$B$1,IF(I33=0,'Helper - Textbausteine'!$B$2,IF(ISTEXT(F33),'Helper - Textbausteine'!$B$9,IF(((E33*F33))/(365)&gt;='Helper - Textbausteine'!$B$40,'Helper - Textbausteine'!$B$4&amp;ROUND(((E33*F33))/(365),0)&amp;'Helper - Textbausteine'!$B$5,IF(ISNUMBER(F33),IF(AND(ISNUMBER(E33),ISNUMBER(F33),E33&gt;'Helper - Textbausteine'!$B$38,'Arbeitsplätze Detektoren'!F33&lt;'Helper - Textbausteine'!$B$40),'Helper - Textbausteine'!$B$10,IF((I33&lt;'Helper - Textbausteine'!$B$33),'Helper - Textbausteine'!$B$6,'Helper - Textbausteine'!$B$7&amp;W33&amp;'Helper - Textbausteine'!$B$8)),"")))))))</f>
        <v/>
      </c>
      <c r="K33" s="169"/>
      <c r="L33" s="76"/>
      <c r="M33" s="76"/>
      <c r="N33" s="204" t="str">
        <f>IF(ISBLANK(M33),"",IF(ISERROR(DATEDIF(L33,M33,"d")),'Helper - Textbausteine'!$B$14,IF(ISBLANK(M33),"",DATEDIF(L33,M33,"d"))))</f>
        <v/>
      </c>
      <c r="O33" s="157"/>
      <c r="P33" s="77"/>
      <c r="Q33" s="77"/>
      <c r="R33" s="210" t="str">
        <f>IF(AND(ISNUMBER(E33),ISNUMBER(F33),ISNUMBER(N33),ISNUMBER(O33)),ROUNDUP(((E33*F33)+(N33*O33))/(E33+N33),0),IF(AND(ISBLANK(L33),ISBLANK(M33),ISBLANK(O33)),"",'Helper - Textbausteine'!$B$12))</f>
        <v/>
      </c>
      <c r="S33" s="158"/>
      <c r="T33" s="213" t="str">
        <f>IF(ISBLANK(F33),"",IF(ISBLANK(H33),"",IF(ISBLANK(C33),"",IF(AND(ISBLANK(C33),ISBLANK(D33),ISBLANK(F33),ISBLANK(L33),ISBLANK(M33),ISBLANK(O33)),"",IF(ISNUMBER(R33),IF((R33&lt;'Helper - Textbausteine'!$B$40),'Helper - Textbausteine'!$B$21&amp;R33&amp;'Helper - Textbausteine'!$B$22, IF(ISBLANK(S33),'Helper - Textbausteine'!$B$31,IF(S33='Helper - Textbausteine'!$B$17,'Helper - Textbausteine'!$B$23,'Helper - Textbausteine'!$B$24)) ),IF((AND(NOT(ISBLANK(O33)),O33&lt;300,ISTEXT(F33))),'Helper - Textbausteine'!$B$25&amp;O33&amp;'Helper - Textbausteine'!$B$26,IF((AND(O33&gt;='Helper - Textbausteine'!$B$40,ISTEXT(F33))),IF(ISBLANK(S33),'Helper - Textbausteine'!$B$31,IF(S33='Helper - Textbausteine'!$B$17,'Helper - Textbausteine'!$B$23,'Helper - Textbausteine'!$B$27)),IF(ISTEXT(O33),'Helper - Textbausteine'!$B$28, IF(AND(NOT(ISBLANK(F33)),NOT(ISNUMBER(F33)),ISBLANK(O33)),
IF(NOT(OR(J33='Helper - Textbausteine'!$B$6,J33='Helper - Textbausteine'!$B$9)),'Helper - Textbausteine'!$B$29, IF(ISBLANK(S33),'Helper - Textbausteine'!$B$47,IF(S33='Helper - Textbausteine'!$B$17, 'Helper - Textbausteine'!$B$23,'Helper - Textbausteine'!$B$24))),
IF(AND(((E33*F33))/(365)&gt;='Helper - Textbausteine'!$B$40,ISBLANK(O33)), IF(ISBLANK(S33),'Helper - Textbausteine'!$B$31,IF(S33='Helper - Textbausteine'!$B$17,'Helper - Textbausteine'!$B$23,'Helper - Textbausteine'!$B$24)),IF(ISNUMBER(F33),
IF(NOT(OR(J33='Helper - Textbausteine'!$B$6,J33='Helper - Textbausteine'!$B$9)),'Helper - Textbausteine'!$B$29, IF(ISBLANK(S33),'Helper - Textbausteine'!$B$47,IF(S33='Helper - Textbausteine'!$B$17, 'Helper - Textbausteine'!$B$23,'Helper - Textbausteine'!$B$24))),
IF(ISTEXT(F33),
IF(NOT(OR(J33='Helper - Textbausteine'!$B$6,J33='Helper - Textbausteine'!$B$9)),'Helper - Textbausteine'!$B$29, IF(ISBLANK(S33),'Helper - Textbausteine'!$B$47,IF(S33='Helper - Textbausteine'!$B$17, 'Helper - Textbausteine'!$B$23,'Helper - Textbausteine'!$B$24))),
IF((AND(ISBLANK(F33),ISBLANK(O33))),"",IF((AND(ISBLANK(F33),NOT(ISBLANK(O33)))),'Helper - Textbausteine'!$B$30,""))))))))))))))</f>
        <v/>
      </c>
      <c r="U33" s="221" t="str">
        <f t="shared" si="0"/>
        <v/>
      </c>
      <c r="V33" s="222" t="str">
        <f>'Helper - Textbausteine'!A79&amp;"_DN_"&amp;IF(AND(ISBLANK(B33),ISBLANK(K33)),"","#1_"&amp;B33&amp;"_#2_"&amp;K33)</f>
        <v>30_DN_</v>
      </c>
      <c r="W33" s="69" t="str">
        <f>IF(ISNUMBER(I33),IF(I33&gt;'Helper - Textbausteine'!$B$34,'Helper - Textbausteine'!$C$34,IF(I33&gt;'Helper - Textbausteine'!$B$35,'Helper - Textbausteine'!$C$35,IF(I33&gt;'Helper - Textbausteine'!$B$36,'Helper - Textbausteine'!$C$36,"maximal "&amp;ROUND(I33,0)-'Helper - Textbausteine'!$B$32&amp;" Tage"))),"FEHLER")</f>
        <v>FEHLER</v>
      </c>
    </row>
    <row r="34" spans="1:23" s="69" customFormat="1" ht="60" customHeight="1" x14ac:dyDescent="0.25">
      <c r="A34" s="75"/>
      <c r="B34" s="159"/>
      <c r="C34" s="76"/>
      <c r="D34" s="76"/>
      <c r="E34" s="204" t="str">
        <f>IF(ISBLANK(D34),"",IF(ISERROR(DATEDIF(C34,D34,"d")),'Helper - Textbausteine'!$B$14,IF(ISBLANK(D34),"",DATEDIF(C34,D34,"d"))))</f>
        <v/>
      </c>
      <c r="F34" s="298"/>
      <c r="G34" s="297"/>
      <c r="H34" s="77"/>
      <c r="I34" s="293" t="str">
        <f>IF(ISNUMBER(F34),(1000000*(VLOOKUP(H34,'Helper - Detektoren'!$A$2:$E$18,4,FALSE)))/(24*F34),"")</f>
        <v/>
      </c>
      <c r="J34" s="207" t="str">
        <f>IF(ISBLANK(F34),"",IF(ISBLANK(C34),'Helper - Textbausteine'!$B$3,IF(ISBLANK(H34),'Helper - Textbausteine'!$B$1,IF(I34=0,'Helper - Textbausteine'!$B$2,IF(ISTEXT(F34),'Helper - Textbausteine'!$B$9,IF(((E34*F34))/(365)&gt;='Helper - Textbausteine'!$B$40,'Helper - Textbausteine'!$B$4&amp;ROUND(((E34*F34))/(365),0)&amp;'Helper - Textbausteine'!$B$5,IF(ISNUMBER(F34),IF(AND(ISNUMBER(E34),ISNUMBER(F34),E34&gt;'Helper - Textbausteine'!$B$38,'Arbeitsplätze Detektoren'!F34&lt;'Helper - Textbausteine'!$B$40),'Helper - Textbausteine'!$B$10,IF((I34&lt;'Helper - Textbausteine'!$B$33),'Helper - Textbausteine'!$B$6,'Helper - Textbausteine'!$B$7&amp;W34&amp;'Helper - Textbausteine'!$B$8)),"")))))))</f>
        <v/>
      </c>
      <c r="K34" s="169"/>
      <c r="L34" s="76"/>
      <c r="M34" s="76"/>
      <c r="N34" s="204" t="str">
        <f>IF(ISBLANK(M34),"",IF(ISERROR(DATEDIF(L34,M34,"d")),'Helper - Textbausteine'!$B$14,IF(ISBLANK(M34),"",DATEDIF(L34,M34,"d"))))</f>
        <v/>
      </c>
      <c r="O34" s="157"/>
      <c r="P34" s="77"/>
      <c r="Q34" s="77"/>
      <c r="R34" s="210" t="str">
        <f>IF(AND(ISNUMBER(E34),ISNUMBER(F34),ISNUMBER(N34),ISNUMBER(O34)),ROUNDUP(((E34*F34)+(N34*O34))/(E34+N34),0),IF(AND(ISBLANK(L34),ISBLANK(M34),ISBLANK(O34)),"",'Helper - Textbausteine'!$B$12))</f>
        <v/>
      </c>
      <c r="S34" s="158"/>
      <c r="T34" s="213" t="str">
        <f>IF(ISBLANK(F34),"",IF(ISBLANK(H34),"",IF(ISBLANK(C34),"",IF(AND(ISBLANK(C34),ISBLANK(D34),ISBLANK(F34),ISBLANK(L34),ISBLANK(M34),ISBLANK(O34)),"",IF(ISNUMBER(R34),IF((R34&lt;'Helper - Textbausteine'!$B$40),'Helper - Textbausteine'!$B$21&amp;R34&amp;'Helper - Textbausteine'!$B$22, IF(ISBLANK(S34),'Helper - Textbausteine'!$B$31,IF(S34='Helper - Textbausteine'!$B$17,'Helper - Textbausteine'!$B$23,'Helper - Textbausteine'!$B$24)) ),IF((AND(NOT(ISBLANK(O34)),O34&lt;300,ISTEXT(F34))),'Helper - Textbausteine'!$B$25&amp;O34&amp;'Helper - Textbausteine'!$B$26,IF((AND(O34&gt;='Helper - Textbausteine'!$B$40,ISTEXT(F34))),IF(ISBLANK(S34),'Helper - Textbausteine'!$B$31,IF(S34='Helper - Textbausteine'!$B$17,'Helper - Textbausteine'!$B$23,'Helper - Textbausteine'!$B$27)),IF(ISTEXT(O34),'Helper - Textbausteine'!$B$28, IF(AND(NOT(ISBLANK(F34)),NOT(ISNUMBER(F34)),ISBLANK(O34)),
IF(NOT(OR(J34='Helper - Textbausteine'!$B$6,J34='Helper - Textbausteine'!$B$9)),'Helper - Textbausteine'!$B$29, IF(ISBLANK(S34),'Helper - Textbausteine'!$B$47,IF(S34='Helper - Textbausteine'!$B$17, 'Helper - Textbausteine'!$B$23,'Helper - Textbausteine'!$B$24))),
IF(AND(((E34*F34))/(365)&gt;='Helper - Textbausteine'!$B$40,ISBLANK(O34)), IF(ISBLANK(S34),'Helper - Textbausteine'!$B$31,IF(S34='Helper - Textbausteine'!$B$17,'Helper - Textbausteine'!$B$23,'Helper - Textbausteine'!$B$24)),IF(ISNUMBER(F34),
IF(NOT(OR(J34='Helper - Textbausteine'!$B$6,J34='Helper - Textbausteine'!$B$9)),'Helper - Textbausteine'!$B$29, IF(ISBLANK(S34),'Helper - Textbausteine'!$B$47,IF(S34='Helper - Textbausteine'!$B$17, 'Helper - Textbausteine'!$B$23,'Helper - Textbausteine'!$B$24))),
IF(ISTEXT(F34),
IF(NOT(OR(J34='Helper - Textbausteine'!$B$6,J34='Helper - Textbausteine'!$B$9)),'Helper - Textbausteine'!$B$29, IF(ISBLANK(S34),'Helper - Textbausteine'!$B$47,IF(S34='Helper - Textbausteine'!$B$17, 'Helper - Textbausteine'!$B$23,'Helper - Textbausteine'!$B$24))),
IF((AND(ISBLANK(F34),ISBLANK(O34))),"",IF((AND(ISBLANK(F34),NOT(ISBLANK(O34)))),'Helper - Textbausteine'!$B$30,""))))))))))))))</f>
        <v/>
      </c>
      <c r="U34" s="221" t="str">
        <f t="shared" si="0"/>
        <v/>
      </c>
      <c r="V34" s="222" t="str">
        <f>'Helper - Textbausteine'!A80&amp;"_DN_"&amp;IF(AND(ISBLANK(B34),ISBLANK(K34)),"","#1_"&amp;B34&amp;"_#2_"&amp;K34)</f>
        <v>31_DN_</v>
      </c>
      <c r="W34" s="69" t="str">
        <f>IF(ISNUMBER(I34),IF(I34&gt;'Helper - Textbausteine'!$B$34,'Helper - Textbausteine'!$C$34,IF(I34&gt;'Helper - Textbausteine'!$B$35,'Helper - Textbausteine'!$C$35,IF(I34&gt;'Helper - Textbausteine'!$B$36,'Helper - Textbausteine'!$C$36,"maximal "&amp;ROUND(I34,0)-'Helper - Textbausteine'!$B$32&amp;" Tage"))),"FEHLER")</f>
        <v>FEHLER</v>
      </c>
    </row>
    <row r="35" spans="1:23" s="69" customFormat="1" ht="60" customHeight="1" x14ac:dyDescent="0.25">
      <c r="A35" s="75"/>
      <c r="B35" s="159"/>
      <c r="C35" s="76"/>
      <c r="D35" s="76"/>
      <c r="E35" s="204" t="str">
        <f>IF(ISBLANK(D35),"",IF(ISERROR(DATEDIF(C35,D35,"d")),'Helper - Textbausteine'!$B$14,IF(ISBLANK(D35),"",DATEDIF(C35,D35,"d"))))</f>
        <v/>
      </c>
      <c r="F35" s="298"/>
      <c r="G35" s="297"/>
      <c r="H35" s="77"/>
      <c r="I35" s="293" t="str">
        <f>IF(ISNUMBER(F35),(1000000*(VLOOKUP(H35,'Helper - Detektoren'!$A$2:$E$18,4,FALSE)))/(24*F35),"")</f>
        <v/>
      </c>
      <c r="J35" s="207" t="str">
        <f>IF(ISBLANK(F35),"",IF(ISBLANK(C35),'Helper - Textbausteine'!$B$3,IF(ISBLANK(H35),'Helper - Textbausteine'!$B$1,IF(I35=0,'Helper - Textbausteine'!$B$2,IF(ISTEXT(F35),'Helper - Textbausteine'!$B$9,IF(((E35*F35))/(365)&gt;='Helper - Textbausteine'!$B$40,'Helper - Textbausteine'!$B$4&amp;ROUND(((E35*F35))/(365),0)&amp;'Helper - Textbausteine'!$B$5,IF(ISNUMBER(F35),IF(AND(ISNUMBER(E35),ISNUMBER(F35),E35&gt;'Helper - Textbausteine'!$B$38,'Arbeitsplätze Detektoren'!F35&lt;'Helper - Textbausteine'!$B$40),'Helper - Textbausteine'!$B$10,IF((I35&lt;'Helper - Textbausteine'!$B$33),'Helper - Textbausteine'!$B$6,'Helper - Textbausteine'!$B$7&amp;W35&amp;'Helper - Textbausteine'!$B$8)),"")))))))</f>
        <v/>
      </c>
      <c r="K35" s="169"/>
      <c r="L35" s="76"/>
      <c r="M35" s="76"/>
      <c r="N35" s="204" t="str">
        <f>IF(ISBLANK(M35),"",IF(ISERROR(DATEDIF(L35,M35,"d")),'Helper - Textbausteine'!$B$14,IF(ISBLANK(M35),"",DATEDIF(L35,M35,"d"))))</f>
        <v/>
      </c>
      <c r="O35" s="157"/>
      <c r="P35" s="77"/>
      <c r="Q35" s="77"/>
      <c r="R35" s="210" t="str">
        <f>IF(AND(ISNUMBER(E35),ISNUMBER(F35),ISNUMBER(N35),ISNUMBER(O35)),ROUNDUP(((E35*F35)+(N35*O35))/(E35+N35),0),IF(AND(ISBLANK(L35),ISBLANK(M35),ISBLANK(O35)),"",'Helper - Textbausteine'!$B$12))</f>
        <v/>
      </c>
      <c r="S35" s="158"/>
      <c r="T35" s="213" t="str">
        <f>IF(ISBLANK(F35),"",IF(ISBLANK(H35),"",IF(ISBLANK(C35),"",IF(AND(ISBLANK(C35),ISBLANK(D35),ISBLANK(F35),ISBLANK(L35),ISBLANK(M35),ISBLANK(O35)),"",IF(ISNUMBER(R35),IF((R35&lt;'Helper - Textbausteine'!$B$40),'Helper - Textbausteine'!$B$21&amp;R35&amp;'Helper - Textbausteine'!$B$22, IF(ISBLANK(S35),'Helper - Textbausteine'!$B$31,IF(S35='Helper - Textbausteine'!$B$17,'Helper - Textbausteine'!$B$23,'Helper - Textbausteine'!$B$24)) ),IF((AND(NOT(ISBLANK(O35)),O35&lt;300,ISTEXT(F35))),'Helper - Textbausteine'!$B$25&amp;O35&amp;'Helper - Textbausteine'!$B$26,IF((AND(O35&gt;='Helper - Textbausteine'!$B$40,ISTEXT(F35))),IF(ISBLANK(S35),'Helper - Textbausteine'!$B$31,IF(S35='Helper - Textbausteine'!$B$17,'Helper - Textbausteine'!$B$23,'Helper - Textbausteine'!$B$27)),IF(ISTEXT(O35),'Helper - Textbausteine'!$B$28, IF(AND(NOT(ISBLANK(F35)),NOT(ISNUMBER(F35)),ISBLANK(O35)),
IF(NOT(OR(J35='Helper - Textbausteine'!$B$6,J35='Helper - Textbausteine'!$B$9)),'Helper - Textbausteine'!$B$29, IF(ISBLANK(S35),'Helper - Textbausteine'!$B$47,IF(S35='Helper - Textbausteine'!$B$17, 'Helper - Textbausteine'!$B$23,'Helper - Textbausteine'!$B$24))),
IF(AND(((E35*F35))/(365)&gt;='Helper - Textbausteine'!$B$40,ISBLANK(O35)), IF(ISBLANK(S35),'Helper - Textbausteine'!$B$31,IF(S35='Helper - Textbausteine'!$B$17,'Helper - Textbausteine'!$B$23,'Helper - Textbausteine'!$B$24)),IF(ISNUMBER(F35),
IF(NOT(OR(J35='Helper - Textbausteine'!$B$6,J35='Helper - Textbausteine'!$B$9)),'Helper - Textbausteine'!$B$29, IF(ISBLANK(S35),'Helper - Textbausteine'!$B$47,IF(S35='Helper - Textbausteine'!$B$17, 'Helper - Textbausteine'!$B$23,'Helper - Textbausteine'!$B$24))),
IF(ISTEXT(F35),
IF(NOT(OR(J35='Helper - Textbausteine'!$B$6,J35='Helper - Textbausteine'!$B$9)),'Helper - Textbausteine'!$B$29, IF(ISBLANK(S35),'Helper - Textbausteine'!$B$47,IF(S35='Helper - Textbausteine'!$B$17, 'Helper - Textbausteine'!$B$23,'Helper - Textbausteine'!$B$24))),
IF((AND(ISBLANK(F35),ISBLANK(O35))),"",IF((AND(ISBLANK(F35),NOT(ISBLANK(O35)))),'Helper - Textbausteine'!$B$30,""))))))))))))))</f>
        <v/>
      </c>
      <c r="U35" s="221" t="str">
        <f t="shared" si="0"/>
        <v/>
      </c>
      <c r="V35" s="222" t="str">
        <f>'Helper - Textbausteine'!A81&amp;"_DN_"&amp;IF(AND(ISBLANK(B35),ISBLANK(K35)),"","#1_"&amp;B35&amp;"_#2_"&amp;K35)</f>
        <v>32_DN_</v>
      </c>
      <c r="W35" s="69" t="str">
        <f>IF(ISNUMBER(I35),IF(I35&gt;'Helper - Textbausteine'!$B$34,'Helper - Textbausteine'!$C$34,IF(I35&gt;'Helper - Textbausteine'!$B$35,'Helper - Textbausteine'!$C$35,IF(I35&gt;'Helper - Textbausteine'!$B$36,'Helper - Textbausteine'!$C$36,"maximal "&amp;ROUND(I35,0)-'Helper - Textbausteine'!$B$32&amp;" Tage"))),"FEHLER")</f>
        <v>FEHLER</v>
      </c>
    </row>
    <row r="36" spans="1:23" s="69" customFormat="1" ht="60" customHeight="1" x14ac:dyDescent="0.25">
      <c r="A36" s="75"/>
      <c r="B36" s="159"/>
      <c r="C36" s="76"/>
      <c r="D36" s="76"/>
      <c r="E36" s="204" t="str">
        <f>IF(ISBLANK(D36),"",IF(ISERROR(DATEDIF(C36,D36,"d")),'Helper - Textbausteine'!$B$14,IF(ISBLANK(D36),"",DATEDIF(C36,D36,"d"))))</f>
        <v/>
      </c>
      <c r="F36" s="298"/>
      <c r="G36" s="297"/>
      <c r="H36" s="77"/>
      <c r="I36" s="293" t="str">
        <f>IF(ISNUMBER(F36),(1000000*(VLOOKUP(H36,'Helper - Detektoren'!$A$2:$E$18,4,FALSE)))/(24*F36),"")</f>
        <v/>
      </c>
      <c r="J36" s="207" t="str">
        <f>IF(ISBLANK(F36),"",IF(ISBLANK(C36),'Helper - Textbausteine'!$B$3,IF(ISBLANK(H36),'Helper - Textbausteine'!$B$1,IF(I36=0,'Helper - Textbausteine'!$B$2,IF(ISTEXT(F36),'Helper - Textbausteine'!$B$9,IF(((E36*F36))/(365)&gt;='Helper - Textbausteine'!$B$40,'Helper - Textbausteine'!$B$4&amp;ROUND(((E36*F36))/(365),0)&amp;'Helper - Textbausteine'!$B$5,IF(ISNUMBER(F36),IF(AND(ISNUMBER(E36),ISNUMBER(F36),E36&gt;'Helper - Textbausteine'!$B$38,'Arbeitsplätze Detektoren'!F36&lt;'Helper - Textbausteine'!$B$40),'Helper - Textbausteine'!$B$10,IF((I36&lt;'Helper - Textbausteine'!$B$33),'Helper - Textbausteine'!$B$6,'Helper - Textbausteine'!$B$7&amp;W36&amp;'Helper - Textbausteine'!$B$8)),"")))))))</f>
        <v/>
      </c>
      <c r="K36" s="169"/>
      <c r="L36" s="76"/>
      <c r="M36" s="76"/>
      <c r="N36" s="204" t="str">
        <f>IF(ISBLANK(M36),"",IF(ISERROR(DATEDIF(L36,M36,"d")),'Helper - Textbausteine'!$B$14,IF(ISBLANK(M36),"",DATEDIF(L36,M36,"d"))))</f>
        <v/>
      </c>
      <c r="O36" s="157"/>
      <c r="P36" s="77"/>
      <c r="Q36" s="77"/>
      <c r="R36" s="210" t="str">
        <f>IF(AND(ISNUMBER(E36),ISNUMBER(F36),ISNUMBER(N36),ISNUMBER(O36)),ROUNDUP(((E36*F36)+(N36*O36))/(E36+N36),0),IF(AND(ISBLANK(L36),ISBLANK(M36),ISBLANK(O36)),"",'Helper - Textbausteine'!$B$12))</f>
        <v/>
      </c>
      <c r="S36" s="158"/>
      <c r="T36" s="213" t="str">
        <f>IF(ISBLANK(F36),"",IF(ISBLANK(H36),"",IF(ISBLANK(C36),"",IF(AND(ISBLANK(C36),ISBLANK(D36),ISBLANK(F36),ISBLANK(L36),ISBLANK(M36),ISBLANK(O36)),"",IF(ISNUMBER(R36),IF((R36&lt;'Helper - Textbausteine'!$B$40),'Helper - Textbausteine'!$B$21&amp;R36&amp;'Helper - Textbausteine'!$B$22, IF(ISBLANK(S36),'Helper - Textbausteine'!$B$31,IF(S36='Helper - Textbausteine'!$B$17,'Helper - Textbausteine'!$B$23,'Helper - Textbausteine'!$B$24)) ),IF((AND(NOT(ISBLANK(O36)),O36&lt;300,ISTEXT(F36))),'Helper - Textbausteine'!$B$25&amp;O36&amp;'Helper - Textbausteine'!$B$26,IF((AND(O36&gt;='Helper - Textbausteine'!$B$40,ISTEXT(F36))),IF(ISBLANK(S36),'Helper - Textbausteine'!$B$31,IF(S36='Helper - Textbausteine'!$B$17,'Helper - Textbausteine'!$B$23,'Helper - Textbausteine'!$B$27)),IF(ISTEXT(O36),'Helper - Textbausteine'!$B$28, IF(AND(NOT(ISBLANK(F36)),NOT(ISNUMBER(F36)),ISBLANK(O36)),
IF(NOT(OR(J36='Helper - Textbausteine'!$B$6,J36='Helper - Textbausteine'!$B$9)),'Helper - Textbausteine'!$B$29, IF(ISBLANK(S36),'Helper - Textbausteine'!$B$47,IF(S36='Helper - Textbausteine'!$B$17, 'Helper - Textbausteine'!$B$23,'Helper - Textbausteine'!$B$24))),
IF(AND(((E36*F36))/(365)&gt;='Helper - Textbausteine'!$B$40,ISBLANK(O36)), IF(ISBLANK(S36),'Helper - Textbausteine'!$B$31,IF(S36='Helper - Textbausteine'!$B$17,'Helper - Textbausteine'!$B$23,'Helper - Textbausteine'!$B$24)),IF(ISNUMBER(F36),
IF(NOT(OR(J36='Helper - Textbausteine'!$B$6,J36='Helper - Textbausteine'!$B$9)),'Helper - Textbausteine'!$B$29, IF(ISBLANK(S36),'Helper - Textbausteine'!$B$47,IF(S36='Helper - Textbausteine'!$B$17, 'Helper - Textbausteine'!$B$23,'Helper - Textbausteine'!$B$24))),
IF(ISTEXT(F36),
IF(NOT(OR(J36='Helper - Textbausteine'!$B$6,J36='Helper - Textbausteine'!$B$9)),'Helper - Textbausteine'!$B$29, IF(ISBLANK(S36),'Helper - Textbausteine'!$B$47,IF(S36='Helper - Textbausteine'!$B$17, 'Helper - Textbausteine'!$B$23,'Helper - Textbausteine'!$B$24))),
IF((AND(ISBLANK(F36),ISBLANK(O36))),"",IF((AND(ISBLANK(F36),NOT(ISBLANK(O36)))),'Helper - Textbausteine'!$B$30,""))))))))))))))</f>
        <v/>
      </c>
      <c r="U36" s="221" t="str">
        <f t="shared" si="0"/>
        <v/>
      </c>
      <c r="V36" s="222" t="str">
        <f>'Helper - Textbausteine'!A82&amp;"_DN_"&amp;IF(AND(ISBLANK(B36),ISBLANK(K36)),"","#1_"&amp;B36&amp;"_#2_"&amp;K36)</f>
        <v>33_DN_</v>
      </c>
      <c r="W36" s="69" t="str">
        <f>IF(ISNUMBER(I36),IF(I36&gt;'Helper - Textbausteine'!$B$34,'Helper - Textbausteine'!$C$34,IF(I36&gt;'Helper - Textbausteine'!$B$35,'Helper - Textbausteine'!$C$35,IF(I36&gt;'Helper - Textbausteine'!$B$36,'Helper - Textbausteine'!$C$36,"maximal "&amp;ROUND(I36,0)-'Helper - Textbausteine'!$B$32&amp;" Tage"))),"FEHLER")</f>
        <v>FEHLER</v>
      </c>
    </row>
    <row r="37" spans="1:23" s="69" customFormat="1" ht="60" customHeight="1" x14ac:dyDescent="0.25">
      <c r="A37" s="75"/>
      <c r="B37" s="159"/>
      <c r="C37" s="76"/>
      <c r="D37" s="76"/>
      <c r="E37" s="204" t="str">
        <f>IF(ISBLANK(D37),"",IF(ISERROR(DATEDIF(C37,D37,"d")),'Helper - Textbausteine'!$B$14,IF(ISBLANK(D37),"",DATEDIF(C37,D37,"d"))))</f>
        <v/>
      </c>
      <c r="F37" s="297"/>
      <c r="G37" s="297"/>
      <c r="H37" s="77"/>
      <c r="I37" s="293" t="str">
        <f>IF(ISNUMBER(F37),(1000000*(VLOOKUP(H37,'Helper - Detektoren'!$A$2:$E$18,4,FALSE)))/(24*F37),"")</f>
        <v/>
      </c>
      <c r="J37" s="207" t="str">
        <f>IF(ISBLANK(F37),"",IF(ISBLANK(C37),'Helper - Textbausteine'!$B$3,IF(ISBLANK(H37),'Helper - Textbausteine'!$B$1,IF(I37=0,'Helper - Textbausteine'!$B$2,IF(ISTEXT(F37),'Helper - Textbausteine'!$B$9,IF(((E37*F37))/(365)&gt;='Helper - Textbausteine'!$B$40,'Helper - Textbausteine'!$B$4&amp;ROUND(((E37*F37))/(365),0)&amp;'Helper - Textbausteine'!$B$5,IF(ISNUMBER(F37),IF(AND(ISNUMBER(E37),ISNUMBER(F37),E37&gt;'Helper - Textbausteine'!$B$38,'Arbeitsplätze Detektoren'!F37&lt;'Helper - Textbausteine'!$B$40),'Helper - Textbausteine'!$B$10,IF((I37&lt;'Helper - Textbausteine'!$B$33),'Helper - Textbausteine'!$B$6,'Helper - Textbausteine'!$B$7&amp;W37&amp;'Helper - Textbausteine'!$B$8)),"")))))))</f>
        <v/>
      </c>
      <c r="K37" s="169"/>
      <c r="L37" s="76"/>
      <c r="M37" s="76"/>
      <c r="N37" s="204" t="str">
        <f>IF(ISBLANK(M37),"",IF(ISERROR(DATEDIF(L37,M37,"d")),'Helper - Textbausteine'!$B$14,IF(ISBLANK(M37),"",DATEDIF(L37,M37,"d"))))</f>
        <v/>
      </c>
      <c r="O37" s="77"/>
      <c r="P37" s="77"/>
      <c r="Q37" s="77"/>
      <c r="R37" s="210" t="str">
        <f>IF(AND(ISNUMBER(E37),ISNUMBER(F37),ISNUMBER(N37),ISNUMBER(O37)),ROUNDUP(((E37*F37)+(N37*O37))/(E37+N37),0),IF(AND(ISBLANK(L37),ISBLANK(M37),ISBLANK(O37)),"",'Helper - Textbausteine'!$B$12))</f>
        <v/>
      </c>
      <c r="S37" s="158"/>
      <c r="T37" s="213" t="str">
        <f>IF(ISBLANK(F37),"",IF(ISBLANK(H37),"",IF(ISBLANK(C37),"",IF(AND(ISBLANK(C37),ISBLANK(D37),ISBLANK(F37),ISBLANK(L37),ISBLANK(M37),ISBLANK(O37)),"",IF(ISNUMBER(R37),IF((R37&lt;'Helper - Textbausteine'!$B$40),'Helper - Textbausteine'!$B$21&amp;R37&amp;'Helper - Textbausteine'!$B$22, IF(ISBLANK(S37),'Helper - Textbausteine'!$B$31,IF(S37='Helper - Textbausteine'!$B$17,'Helper - Textbausteine'!$B$23,'Helper - Textbausteine'!$B$24)) ),IF((AND(NOT(ISBLANK(O37)),O37&lt;300,ISTEXT(F37))),'Helper - Textbausteine'!$B$25&amp;O37&amp;'Helper - Textbausteine'!$B$26,IF((AND(O37&gt;='Helper - Textbausteine'!$B$40,ISTEXT(F37))),IF(ISBLANK(S37),'Helper - Textbausteine'!$B$31,IF(S37='Helper - Textbausteine'!$B$17,'Helper - Textbausteine'!$B$23,'Helper - Textbausteine'!$B$27)),IF(ISTEXT(O37),'Helper - Textbausteine'!$B$28, IF(AND(NOT(ISBLANK(F37)),NOT(ISNUMBER(F37)),ISBLANK(O37)),
IF(NOT(OR(J37='Helper - Textbausteine'!$B$6,J37='Helper - Textbausteine'!$B$9)),'Helper - Textbausteine'!$B$29, IF(ISBLANK(S37),'Helper - Textbausteine'!$B$47,IF(S37='Helper - Textbausteine'!$B$17, 'Helper - Textbausteine'!$B$23,'Helper - Textbausteine'!$B$24))),
IF(AND(((E37*F37))/(365)&gt;='Helper - Textbausteine'!$B$40,ISBLANK(O37)), IF(ISBLANK(S37),'Helper - Textbausteine'!$B$31,IF(S37='Helper - Textbausteine'!$B$17,'Helper - Textbausteine'!$B$23,'Helper - Textbausteine'!$B$24)),IF(ISNUMBER(F37),
IF(NOT(OR(J37='Helper - Textbausteine'!$B$6,J37='Helper - Textbausteine'!$B$9)),'Helper - Textbausteine'!$B$29, IF(ISBLANK(S37),'Helper - Textbausteine'!$B$47,IF(S37='Helper - Textbausteine'!$B$17, 'Helper - Textbausteine'!$B$23,'Helper - Textbausteine'!$B$24))),
IF(ISTEXT(F37),
IF(NOT(OR(J37='Helper - Textbausteine'!$B$6,J37='Helper - Textbausteine'!$B$9)),'Helper - Textbausteine'!$B$29, IF(ISBLANK(S37),'Helper - Textbausteine'!$B$47,IF(S37='Helper - Textbausteine'!$B$17, 'Helper - Textbausteine'!$B$23,'Helper - Textbausteine'!$B$24))),
IF((AND(ISBLANK(F37),ISBLANK(O37))),"",IF((AND(ISBLANK(F37),NOT(ISBLANK(O37)))),'Helper - Textbausteine'!$B$30,""))))))))))))))</f>
        <v/>
      </c>
      <c r="U37" s="221" t="str">
        <f t="shared" si="0"/>
        <v/>
      </c>
      <c r="V37" s="222" t="str">
        <f>'Helper - Textbausteine'!A83&amp;"_DN_"&amp;IF(AND(ISBLANK(B37),ISBLANK(K37)),"","#1_"&amp;B37&amp;"_#2_"&amp;K37)</f>
        <v>34_DN_</v>
      </c>
      <c r="W37" s="69" t="str">
        <f>IF(ISNUMBER(I37),IF(I37&gt;'Helper - Textbausteine'!$B$34,'Helper - Textbausteine'!$C$34,IF(I37&gt;'Helper - Textbausteine'!$B$35,'Helper - Textbausteine'!$C$35,IF(I37&gt;'Helper - Textbausteine'!$B$36,'Helper - Textbausteine'!$C$36,"maximal "&amp;ROUND(I37,0)-'Helper - Textbausteine'!$B$32&amp;" Tage"))),"FEHLER")</f>
        <v>FEHLER</v>
      </c>
    </row>
    <row r="38" spans="1:23" s="69" customFormat="1" ht="60" customHeight="1" x14ac:dyDescent="0.25">
      <c r="A38" s="75"/>
      <c r="B38" s="159"/>
      <c r="C38" s="76"/>
      <c r="D38" s="76"/>
      <c r="E38" s="204" t="str">
        <f>IF(ISBLANK(D38),"",IF(ISERROR(DATEDIF(C38,D38,"d")),'Helper - Textbausteine'!$B$14,IF(ISBLANK(D38),"",DATEDIF(C38,D38,"d"))))</f>
        <v/>
      </c>
      <c r="F38" s="297"/>
      <c r="G38" s="297"/>
      <c r="H38" s="77"/>
      <c r="I38" s="293" t="str">
        <f>IF(ISNUMBER(F38),(1000000*(VLOOKUP(H38,'Helper - Detektoren'!$A$2:$E$18,4,FALSE)))/(24*F38),"")</f>
        <v/>
      </c>
      <c r="J38" s="207" t="str">
        <f>IF(ISBLANK(F38),"",IF(ISBLANK(C38),'Helper - Textbausteine'!$B$3,IF(ISBLANK(H38),'Helper - Textbausteine'!$B$1,IF(I38=0,'Helper - Textbausteine'!$B$2,IF(ISTEXT(F38),'Helper - Textbausteine'!$B$9,IF(((E38*F38))/(365)&gt;='Helper - Textbausteine'!$B$40,'Helper - Textbausteine'!$B$4&amp;ROUND(((E38*F38))/(365),0)&amp;'Helper - Textbausteine'!$B$5,IF(ISNUMBER(F38),IF(AND(ISNUMBER(E38),ISNUMBER(F38),E38&gt;'Helper - Textbausteine'!$B$38,'Arbeitsplätze Detektoren'!F38&lt;'Helper - Textbausteine'!$B$40),'Helper - Textbausteine'!$B$10,IF((I38&lt;'Helper - Textbausteine'!$B$33),'Helper - Textbausteine'!$B$6,'Helper - Textbausteine'!$B$7&amp;W38&amp;'Helper - Textbausteine'!$B$8)),"")))))))</f>
        <v/>
      </c>
      <c r="K38" s="169"/>
      <c r="L38" s="76"/>
      <c r="M38" s="76"/>
      <c r="N38" s="204" t="str">
        <f>IF(ISBLANK(M38),"",IF(ISERROR(DATEDIF(L38,M38,"d")),'Helper - Textbausteine'!$B$14,IF(ISBLANK(M38),"",DATEDIF(L38,M38,"d"))))</f>
        <v/>
      </c>
      <c r="O38" s="77"/>
      <c r="P38" s="77"/>
      <c r="Q38" s="77"/>
      <c r="R38" s="210" t="str">
        <f>IF(AND(ISNUMBER(E38),ISNUMBER(F38),ISNUMBER(N38),ISNUMBER(O38)),ROUNDUP(((E38*F38)+(N38*O38))/(E38+N38),0),IF(AND(ISBLANK(L38),ISBLANK(M38),ISBLANK(O38)),"",'Helper - Textbausteine'!$B$12))</f>
        <v/>
      </c>
      <c r="S38" s="158"/>
      <c r="T38" s="213" t="str">
        <f>IF(ISBLANK(F38),"",IF(ISBLANK(H38),"",IF(ISBLANK(C38),"",IF(AND(ISBLANK(C38),ISBLANK(D38),ISBLANK(F38),ISBLANK(L38),ISBLANK(M38),ISBLANK(O38)),"",IF(ISNUMBER(R38),IF((R38&lt;'Helper - Textbausteine'!$B$40),'Helper - Textbausteine'!$B$21&amp;R38&amp;'Helper - Textbausteine'!$B$22, IF(ISBLANK(S38),'Helper - Textbausteine'!$B$31,IF(S38='Helper - Textbausteine'!$B$17,'Helper - Textbausteine'!$B$23,'Helper - Textbausteine'!$B$24)) ),IF((AND(NOT(ISBLANK(O38)),O38&lt;300,ISTEXT(F38))),'Helper - Textbausteine'!$B$25&amp;O38&amp;'Helper - Textbausteine'!$B$26,IF((AND(O38&gt;='Helper - Textbausteine'!$B$40,ISTEXT(F38))),IF(ISBLANK(S38),'Helper - Textbausteine'!$B$31,IF(S38='Helper - Textbausteine'!$B$17,'Helper - Textbausteine'!$B$23,'Helper - Textbausteine'!$B$27)),IF(ISTEXT(O38),'Helper - Textbausteine'!$B$28, IF(AND(NOT(ISBLANK(F38)),NOT(ISNUMBER(F38)),ISBLANK(O38)),
IF(NOT(OR(J38='Helper - Textbausteine'!$B$6,J38='Helper - Textbausteine'!$B$9)),'Helper - Textbausteine'!$B$29, IF(ISBLANK(S38),'Helper - Textbausteine'!$B$47,IF(S38='Helper - Textbausteine'!$B$17, 'Helper - Textbausteine'!$B$23,'Helper - Textbausteine'!$B$24))),
IF(AND(((E38*F38))/(365)&gt;='Helper - Textbausteine'!$B$40,ISBLANK(O38)), IF(ISBLANK(S38),'Helper - Textbausteine'!$B$31,IF(S38='Helper - Textbausteine'!$B$17,'Helper - Textbausteine'!$B$23,'Helper - Textbausteine'!$B$24)),IF(ISNUMBER(F38),
IF(NOT(OR(J38='Helper - Textbausteine'!$B$6,J38='Helper - Textbausteine'!$B$9)),'Helper - Textbausteine'!$B$29, IF(ISBLANK(S38),'Helper - Textbausteine'!$B$47,IF(S38='Helper - Textbausteine'!$B$17, 'Helper - Textbausteine'!$B$23,'Helper - Textbausteine'!$B$24))),
IF(ISTEXT(F38),
IF(NOT(OR(J38='Helper - Textbausteine'!$B$6,J38='Helper - Textbausteine'!$B$9)),'Helper - Textbausteine'!$B$29, IF(ISBLANK(S38),'Helper - Textbausteine'!$B$47,IF(S38='Helper - Textbausteine'!$B$17, 'Helper - Textbausteine'!$B$23,'Helper - Textbausteine'!$B$24))),
IF((AND(ISBLANK(F38),ISBLANK(O38))),"",IF((AND(ISBLANK(F38),NOT(ISBLANK(O38)))),'Helper - Textbausteine'!$B$30,""))))))))))))))</f>
        <v/>
      </c>
      <c r="U38" s="221" t="str">
        <f t="shared" si="0"/>
        <v/>
      </c>
      <c r="V38" s="222" t="str">
        <f>'Helper - Textbausteine'!A84&amp;"_DN_"&amp;IF(AND(ISBLANK(B38),ISBLANK(K38)),"","#1_"&amp;B38&amp;"_#2_"&amp;K38)</f>
        <v>35_DN_</v>
      </c>
      <c r="W38" s="69" t="str">
        <f>IF(ISNUMBER(I38),IF(I38&gt;'Helper - Textbausteine'!$B$34,'Helper - Textbausteine'!$C$34,IF(I38&gt;'Helper - Textbausteine'!$B$35,'Helper - Textbausteine'!$C$35,IF(I38&gt;'Helper - Textbausteine'!$B$36,'Helper - Textbausteine'!$C$36,"maximal "&amp;ROUND(I38,0)-'Helper - Textbausteine'!$B$32&amp;" Tage"))),"FEHLER")</f>
        <v>FEHLER</v>
      </c>
    </row>
    <row r="39" spans="1:23" s="69" customFormat="1" ht="60" customHeight="1" x14ac:dyDescent="0.25">
      <c r="A39" s="75"/>
      <c r="B39" s="159"/>
      <c r="C39" s="76"/>
      <c r="D39" s="76"/>
      <c r="E39" s="204" t="str">
        <f>IF(ISBLANK(D39),"",IF(ISERROR(DATEDIF(C39,D39,"d")),'Helper - Textbausteine'!$B$14,IF(ISBLANK(D39),"",DATEDIF(C39,D39,"d"))))</f>
        <v/>
      </c>
      <c r="F39" s="297"/>
      <c r="G39" s="297"/>
      <c r="H39" s="77"/>
      <c r="I39" s="293" t="str">
        <f>IF(ISNUMBER(F39),(1000000*(VLOOKUP(H39,'Helper - Detektoren'!$A$2:$E$18,4,FALSE)))/(24*F39),"")</f>
        <v/>
      </c>
      <c r="J39" s="207" t="str">
        <f>IF(ISBLANK(F39),"",IF(ISBLANK(C39),'Helper - Textbausteine'!$B$3,IF(ISBLANK(H39),'Helper - Textbausteine'!$B$1,IF(I39=0,'Helper - Textbausteine'!$B$2,IF(ISTEXT(F39),'Helper - Textbausteine'!$B$9,IF(((E39*F39))/(365)&gt;='Helper - Textbausteine'!$B$40,'Helper - Textbausteine'!$B$4&amp;ROUND(((E39*F39))/(365),0)&amp;'Helper - Textbausteine'!$B$5,IF(ISNUMBER(F39),IF(AND(ISNUMBER(E39),ISNUMBER(F39),E39&gt;'Helper - Textbausteine'!$B$38,'Arbeitsplätze Detektoren'!F39&lt;'Helper - Textbausteine'!$B$40),'Helper - Textbausteine'!$B$10,IF((I39&lt;'Helper - Textbausteine'!$B$33),'Helper - Textbausteine'!$B$6,'Helper - Textbausteine'!$B$7&amp;W39&amp;'Helper - Textbausteine'!$B$8)),"")))))))</f>
        <v/>
      </c>
      <c r="K39" s="169"/>
      <c r="L39" s="76"/>
      <c r="M39" s="76"/>
      <c r="N39" s="204" t="str">
        <f>IF(ISBLANK(M39),"",IF(ISERROR(DATEDIF(L39,M39,"d")),'Helper - Textbausteine'!$B$14,IF(ISBLANK(M39),"",DATEDIF(L39,M39,"d"))))</f>
        <v/>
      </c>
      <c r="O39" s="77"/>
      <c r="P39" s="77"/>
      <c r="Q39" s="77"/>
      <c r="R39" s="210" t="str">
        <f>IF(AND(ISNUMBER(E39),ISNUMBER(F39),ISNUMBER(N39),ISNUMBER(O39)),ROUNDUP(((E39*F39)+(N39*O39))/(E39+N39),0),IF(AND(ISBLANK(L39),ISBLANK(M39),ISBLANK(O39)),"",'Helper - Textbausteine'!$B$12))</f>
        <v/>
      </c>
      <c r="S39" s="158"/>
      <c r="T39" s="213" t="str">
        <f>IF(ISBLANK(F39),"",IF(ISBLANK(H39),"",IF(ISBLANK(C39),"",IF(AND(ISBLANK(C39),ISBLANK(D39),ISBLANK(F39),ISBLANK(L39),ISBLANK(M39),ISBLANK(O39)),"",IF(ISNUMBER(R39),IF((R39&lt;'Helper - Textbausteine'!$B$40),'Helper - Textbausteine'!$B$21&amp;R39&amp;'Helper - Textbausteine'!$B$22, IF(ISBLANK(S39),'Helper - Textbausteine'!$B$31,IF(S39='Helper - Textbausteine'!$B$17,'Helper - Textbausteine'!$B$23,'Helper - Textbausteine'!$B$24)) ),IF((AND(NOT(ISBLANK(O39)),O39&lt;300,ISTEXT(F39))),'Helper - Textbausteine'!$B$25&amp;O39&amp;'Helper - Textbausteine'!$B$26,IF((AND(O39&gt;='Helper - Textbausteine'!$B$40,ISTEXT(F39))),IF(ISBLANK(S39),'Helper - Textbausteine'!$B$31,IF(S39='Helper - Textbausteine'!$B$17,'Helper - Textbausteine'!$B$23,'Helper - Textbausteine'!$B$27)),IF(ISTEXT(O39),'Helper - Textbausteine'!$B$28, IF(AND(NOT(ISBLANK(F39)),NOT(ISNUMBER(F39)),ISBLANK(O39)),
IF(NOT(OR(J39='Helper - Textbausteine'!$B$6,J39='Helper - Textbausteine'!$B$9)),'Helper - Textbausteine'!$B$29, IF(ISBLANK(S39),'Helper - Textbausteine'!$B$47,IF(S39='Helper - Textbausteine'!$B$17, 'Helper - Textbausteine'!$B$23,'Helper - Textbausteine'!$B$24))),
IF(AND(((E39*F39))/(365)&gt;='Helper - Textbausteine'!$B$40,ISBLANK(O39)), IF(ISBLANK(S39),'Helper - Textbausteine'!$B$31,IF(S39='Helper - Textbausteine'!$B$17,'Helper - Textbausteine'!$B$23,'Helper - Textbausteine'!$B$24)),IF(ISNUMBER(F39),
IF(NOT(OR(J39='Helper - Textbausteine'!$B$6,J39='Helper - Textbausteine'!$B$9)),'Helper - Textbausteine'!$B$29, IF(ISBLANK(S39),'Helper - Textbausteine'!$B$47,IF(S39='Helper - Textbausteine'!$B$17, 'Helper - Textbausteine'!$B$23,'Helper - Textbausteine'!$B$24))),
IF(ISTEXT(F39),
IF(NOT(OR(J39='Helper - Textbausteine'!$B$6,J39='Helper - Textbausteine'!$B$9)),'Helper - Textbausteine'!$B$29, IF(ISBLANK(S39),'Helper - Textbausteine'!$B$47,IF(S39='Helper - Textbausteine'!$B$17, 'Helper - Textbausteine'!$B$23,'Helper - Textbausteine'!$B$24))),
IF((AND(ISBLANK(F39),ISBLANK(O39))),"",IF((AND(ISBLANK(F39),NOT(ISBLANK(O39)))),'Helper - Textbausteine'!$B$30,""))))))))))))))</f>
        <v/>
      </c>
      <c r="U39" s="221" t="str">
        <f t="shared" si="0"/>
        <v/>
      </c>
      <c r="V39" s="222" t="str">
        <f>'Helper - Textbausteine'!A85&amp;"_DN_"&amp;IF(AND(ISBLANK(B39),ISBLANK(K39)),"","#1_"&amp;B39&amp;"_#2_"&amp;K39)</f>
        <v>36_DN_</v>
      </c>
      <c r="W39" s="69" t="str">
        <f>IF(ISNUMBER(I39),IF(I39&gt;'Helper - Textbausteine'!$B$34,'Helper - Textbausteine'!$C$34,IF(I39&gt;'Helper - Textbausteine'!$B$35,'Helper - Textbausteine'!$C$35,IF(I39&gt;'Helper - Textbausteine'!$B$36,'Helper - Textbausteine'!$C$36,"maximal "&amp;ROUND(I39,0)-'Helper - Textbausteine'!$B$32&amp;" Tage"))),"FEHLER")</f>
        <v>FEHLER</v>
      </c>
    </row>
    <row r="40" spans="1:23" s="69" customFormat="1" ht="60" customHeight="1" x14ac:dyDescent="0.25">
      <c r="A40" s="75"/>
      <c r="B40" s="159"/>
      <c r="C40" s="76"/>
      <c r="D40" s="76"/>
      <c r="E40" s="204" t="str">
        <f>IF(ISBLANK(D40),"",IF(ISERROR(DATEDIF(C40,D40,"d")),'Helper - Textbausteine'!$B$14,IF(ISBLANK(D40),"",DATEDIF(C40,D40,"d"))))</f>
        <v/>
      </c>
      <c r="F40" s="297"/>
      <c r="G40" s="297"/>
      <c r="H40" s="77"/>
      <c r="I40" s="293" t="str">
        <f>IF(ISNUMBER(F40),(1000000*(VLOOKUP(H40,'Helper - Detektoren'!$A$2:$E$18,4,FALSE)))/(24*F40),"")</f>
        <v/>
      </c>
      <c r="J40" s="207" t="str">
        <f>IF(ISBLANK(F40),"",IF(ISBLANK(C40),'Helper - Textbausteine'!$B$3,IF(ISBLANK(H40),'Helper - Textbausteine'!$B$1,IF(I40=0,'Helper - Textbausteine'!$B$2,IF(ISTEXT(F40),'Helper - Textbausteine'!$B$9,IF(((E40*F40))/(365)&gt;='Helper - Textbausteine'!$B$40,'Helper - Textbausteine'!$B$4&amp;ROUND(((E40*F40))/(365),0)&amp;'Helper - Textbausteine'!$B$5,IF(ISNUMBER(F40),IF(AND(ISNUMBER(E40),ISNUMBER(F40),E40&gt;'Helper - Textbausteine'!$B$38,'Arbeitsplätze Detektoren'!F40&lt;'Helper - Textbausteine'!$B$40),'Helper - Textbausteine'!$B$10,IF((I40&lt;'Helper - Textbausteine'!$B$33),'Helper - Textbausteine'!$B$6,'Helper - Textbausteine'!$B$7&amp;W40&amp;'Helper - Textbausteine'!$B$8)),"")))))))</f>
        <v/>
      </c>
      <c r="K40" s="169"/>
      <c r="L40" s="76"/>
      <c r="M40" s="76"/>
      <c r="N40" s="204" t="str">
        <f>IF(ISBLANK(M40),"",IF(ISERROR(DATEDIF(L40,M40,"d")),'Helper - Textbausteine'!$B$14,IF(ISBLANK(M40),"",DATEDIF(L40,M40,"d"))))</f>
        <v/>
      </c>
      <c r="O40" s="77"/>
      <c r="P40" s="77"/>
      <c r="Q40" s="77"/>
      <c r="R40" s="210" t="str">
        <f>IF(AND(ISNUMBER(E40),ISNUMBER(F40),ISNUMBER(N40),ISNUMBER(O40)),ROUNDUP(((E40*F40)+(N40*O40))/(E40+N40),0),IF(AND(ISBLANK(L40),ISBLANK(M40),ISBLANK(O40)),"",'Helper - Textbausteine'!$B$12))</f>
        <v/>
      </c>
      <c r="S40" s="158"/>
      <c r="T40" s="213" t="str">
        <f>IF(ISBLANK(F40),"",IF(ISBLANK(H40),"",IF(ISBLANK(C40),"",IF(AND(ISBLANK(C40),ISBLANK(D40),ISBLANK(F40),ISBLANK(L40),ISBLANK(M40),ISBLANK(O40)),"",IF(ISNUMBER(R40),IF((R40&lt;'Helper - Textbausteine'!$B$40),'Helper - Textbausteine'!$B$21&amp;R40&amp;'Helper - Textbausteine'!$B$22, IF(ISBLANK(S40),'Helper - Textbausteine'!$B$31,IF(S40='Helper - Textbausteine'!$B$17,'Helper - Textbausteine'!$B$23,'Helper - Textbausteine'!$B$24)) ),IF((AND(NOT(ISBLANK(O40)),O40&lt;300,ISTEXT(F40))),'Helper - Textbausteine'!$B$25&amp;O40&amp;'Helper - Textbausteine'!$B$26,IF((AND(O40&gt;='Helper - Textbausteine'!$B$40,ISTEXT(F40))),IF(ISBLANK(S40),'Helper - Textbausteine'!$B$31,IF(S40='Helper - Textbausteine'!$B$17,'Helper - Textbausteine'!$B$23,'Helper - Textbausteine'!$B$27)),IF(ISTEXT(O40),'Helper - Textbausteine'!$B$28, IF(AND(NOT(ISBLANK(F40)),NOT(ISNUMBER(F40)),ISBLANK(O40)),
IF(NOT(OR(J40='Helper - Textbausteine'!$B$6,J40='Helper - Textbausteine'!$B$9)),'Helper - Textbausteine'!$B$29, IF(ISBLANK(S40),'Helper - Textbausteine'!$B$47,IF(S40='Helper - Textbausteine'!$B$17, 'Helper - Textbausteine'!$B$23,'Helper - Textbausteine'!$B$24))),
IF(AND(((E40*F40))/(365)&gt;='Helper - Textbausteine'!$B$40,ISBLANK(O40)), IF(ISBLANK(S40),'Helper - Textbausteine'!$B$31,IF(S40='Helper - Textbausteine'!$B$17,'Helper - Textbausteine'!$B$23,'Helper - Textbausteine'!$B$24)),IF(ISNUMBER(F40),
IF(NOT(OR(J40='Helper - Textbausteine'!$B$6,J40='Helper - Textbausteine'!$B$9)),'Helper - Textbausteine'!$B$29, IF(ISBLANK(S40),'Helper - Textbausteine'!$B$47,IF(S40='Helper - Textbausteine'!$B$17, 'Helper - Textbausteine'!$B$23,'Helper - Textbausteine'!$B$24))),
IF(ISTEXT(F40),
IF(NOT(OR(J40='Helper - Textbausteine'!$B$6,J40='Helper - Textbausteine'!$B$9)),'Helper - Textbausteine'!$B$29, IF(ISBLANK(S40),'Helper - Textbausteine'!$B$47,IF(S40='Helper - Textbausteine'!$B$17, 'Helper - Textbausteine'!$B$23,'Helper - Textbausteine'!$B$24))),
IF((AND(ISBLANK(F40),ISBLANK(O40))),"",IF((AND(ISBLANK(F40),NOT(ISBLANK(O40)))),'Helper - Textbausteine'!$B$30,""))))))))))))))</f>
        <v/>
      </c>
      <c r="U40" s="221" t="str">
        <f t="shared" si="0"/>
        <v/>
      </c>
      <c r="V40" s="222" t="str">
        <f>'Helper - Textbausteine'!A86&amp;"_DN_"&amp;IF(AND(ISBLANK(B40),ISBLANK(K40)),"","#1_"&amp;B40&amp;"_#2_"&amp;K40)</f>
        <v>37_DN_</v>
      </c>
      <c r="W40" s="69" t="str">
        <f>IF(ISNUMBER(I40),IF(I40&gt;'Helper - Textbausteine'!$B$34,'Helper - Textbausteine'!$C$34,IF(I40&gt;'Helper - Textbausteine'!$B$35,'Helper - Textbausteine'!$C$35,IF(I40&gt;'Helper - Textbausteine'!$B$36,'Helper - Textbausteine'!$C$36,"maximal "&amp;ROUND(I40,0)-'Helper - Textbausteine'!$B$32&amp;" Tage"))),"FEHLER")</f>
        <v>FEHLER</v>
      </c>
    </row>
    <row r="41" spans="1:23" s="69" customFormat="1" ht="60" customHeight="1" x14ac:dyDescent="0.25">
      <c r="A41" s="75"/>
      <c r="B41" s="159"/>
      <c r="C41" s="76"/>
      <c r="D41" s="76"/>
      <c r="E41" s="204" t="str">
        <f>IF(ISBLANK(D41),"",IF(ISERROR(DATEDIF(C41,D41,"d")),'Helper - Textbausteine'!$B$14,IF(ISBLANK(D41),"",DATEDIF(C41,D41,"d"))))</f>
        <v/>
      </c>
      <c r="F41" s="297"/>
      <c r="G41" s="297"/>
      <c r="H41" s="77"/>
      <c r="I41" s="293" t="str">
        <f>IF(ISNUMBER(F41),(1000000*(VLOOKUP(H41,'Helper - Detektoren'!$A$2:$E$18,4,FALSE)))/(24*F41),"")</f>
        <v/>
      </c>
      <c r="J41" s="207" t="str">
        <f>IF(ISBLANK(F41),"",IF(ISBLANK(C41),'Helper - Textbausteine'!$B$3,IF(ISBLANK(H41),'Helper - Textbausteine'!$B$1,IF(I41=0,'Helper - Textbausteine'!$B$2,IF(ISTEXT(F41),'Helper - Textbausteine'!$B$9,IF(((E41*F41))/(365)&gt;='Helper - Textbausteine'!$B$40,'Helper - Textbausteine'!$B$4&amp;ROUND(((E41*F41))/(365),0)&amp;'Helper - Textbausteine'!$B$5,IF(ISNUMBER(F41),IF(AND(ISNUMBER(E41),ISNUMBER(F41),E41&gt;'Helper - Textbausteine'!$B$38,'Arbeitsplätze Detektoren'!F41&lt;'Helper - Textbausteine'!$B$40),'Helper - Textbausteine'!$B$10,IF((I41&lt;'Helper - Textbausteine'!$B$33),'Helper - Textbausteine'!$B$6,'Helper - Textbausteine'!$B$7&amp;W41&amp;'Helper - Textbausteine'!$B$8)),"")))))))</f>
        <v/>
      </c>
      <c r="K41" s="169"/>
      <c r="L41" s="76"/>
      <c r="M41" s="76"/>
      <c r="N41" s="204" t="str">
        <f>IF(ISBLANK(M41),"",IF(ISERROR(DATEDIF(L41,M41,"d")),'Helper - Textbausteine'!$B$14,IF(ISBLANK(M41),"",DATEDIF(L41,M41,"d"))))</f>
        <v/>
      </c>
      <c r="O41" s="77"/>
      <c r="P41" s="77"/>
      <c r="Q41" s="77"/>
      <c r="R41" s="210" t="str">
        <f>IF(AND(ISNUMBER(E41),ISNUMBER(F41),ISNUMBER(N41),ISNUMBER(O41)),ROUNDUP(((E41*F41)+(N41*O41))/(E41+N41),0),IF(AND(ISBLANK(L41),ISBLANK(M41),ISBLANK(O41)),"",'Helper - Textbausteine'!$B$12))</f>
        <v/>
      </c>
      <c r="S41" s="158"/>
      <c r="T41" s="213" t="str">
        <f>IF(ISBLANK(F41),"",IF(ISBLANK(H41),"",IF(ISBLANK(C41),"",IF(AND(ISBLANK(C41),ISBLANK(D41),ISBLANK(F41),ISBLANK(L41),ISBLANK(M41),ISBLANK(O41)),"",IF(ISNUMBER(R41),IF((R41&lt;'Helper - Textbausteine'!$B$40),'Helper - Textbausteine'!$B$21&amp;R41&amp;'Helper - Textbausteine'!$B$22, IF(ISBLANK(S41),'Helper - Textbausteine'!$B$31,IF(S41='Helper - Textbausteine'!$B$17,'Helper - Textbausteine'!$B$23,'Helper - Textbausteine'!$B$24)) ),IF((AND(NOT(ISBLANK(O41)),O41&lt;300,ISTEXT(F41))),'Helper - Textbausteine'!$B$25&amp;O41&amp;'Helper - Textbausteine'!$B$26,IF((AND(O41&gt;='Helper - Textbausteine'!$B$40,ISTEXT(F41))),IF(ISBLANK(S41),'Helper - Textbausteine'!$B$31,IF(S41='Helper - Textbausteine'!$B$17,'Helper - Textbausteine'!$B$23,'Helper - Textbausteine'!$B$27)),IF(ISTEXT(O41),'Helper - Textbausteine'!$B$28, IF(AND(NOT(ISBLANK(F41)),NOT(ISNUMBER(F41)),ISBLANK(O41)),
IF(NOT(OR(J41='Helper - Textbausteine'!$B$6,J41='Helper - Textbausteine'!$B$9)),'Helper - Textbausteine'!$B$29, IF(ISBLANK(S41),'Helper - Textbausteine'!$B$47,IF(S41='Helper - Textbausteine'!$B$17, 'Helper - Textbausteine'!$B$23,'Helper - Textbausteine'!$B$24))),
IF(AND(((E41*F41))/(365)&gt;='Helper - Textbausteine'!$B$40,ISBLANK(O41)), IF(ISBLANK(S41),'Helper - Textbausteine'!$B$31,IF(S41='Helper - Textbausteine'!$B$17,'Helper - Textbausteine'!$B$23,'Helper - Textbausteine'!$B$24)),IF(ISNUMBER(F41),
IF(NOT(OR(J41='Helper - Textbausteine'!$B$6,J41='Helper - Textbausteine'!$B$9)),'Helper - Textbausteine'!$B$29, IF(ISBLANK(S41),'Helper - Textbausteine'!$B$47,IF(S41='Helper - Textbausteine'!$B$17, 'Helper - Textbausteine'!$B$23,'Helper - Textbausteine'!$B$24))),
IF(ISTEXT(F41),
IF(NOT(OR(J41='Helper - Textbausteine'!$B$6,J41='Helper - Textbausteine'!$B$9)),'Helper - Textbausteine'!$B$29, IF(ISBLANK(S41),'Helper - Textbausteine'!$B$47,IF(S41='Helper - Textbausteine'!$B$17, 'Helper - Textbausteine'!$B$23,'Helper - Textbausteine'!$B$24))),
IF((AND(ISBLANK(F41),ISBLANK(O41))),"",IF((AND(ISBLANK(F41),NOT(ISBLANK(O41)))),'Helper - Textbausteine'!$B$30,""))))))))))))))</f>
        <v/>
      </c>
      <c r="U41" s="221" t="str">
        <f t="shared" si="0"/>
        <v/>
      </c>
      <c r="V41" s="222" t="str">
        <f>'Helper - Textbausteine'!A87&amp;"_DN_"&amp;IF(AND(ISBLANK(B41),ISBLANK(K41)),"","#1_"&amp;B41&amp;"_#2_"&amp;K41)</f>
        <v>38_DN_</v>
      </c>
      <c r="W41" s="69" t="str">
        <f>IF(ISNUMBER(I41),IF(I41&gt;'Helper - Textbausteine'!$B$34,'Helper - Textbausteine'!$C$34,IF(I41&gt;'Helper - Textbausteine'!$B$35,'Helper - Textbausteine'!$C$35,IF(I41&gt;'Helper - Textbausteine'!$B$36,'Helper - Textbausteine'!$C$36,"maximal "&amp;ROUND(I41,0)-'Helper - Textbausteine'!$B$32&amp;" Tage"))),"FEHLER")</f>
        <v>FEHLER</v>
      </c>
    </row>
    <row r="42" spans="1:23" s="69" customFormat="1" ht="60" customHeight="1" x14ac:dyDescent="0.25">
      <c r="A42" s="75"/>
      <c r="B42" s="159"/>
      <c r="C42" s="76"/>
      <c r="D42" s="76"/>
      <c r="E42" s="204" t="str">
        <f>IF(ISBLANK(D42),"",IF(ISERROR(DATEDIF(C42,D42,"d")),'Helper - Textbausteine'!$B$14,IF(ISBLANK(D42),"",DATEDIF(C42,D42,"d"))))</f>
        <v/>
      </c>
      <c r="F42" s="297"/>
      <c r="G42" s="297"/>
      <c r="H42" s="77"/>
      <c r="I42" s="293" t="str">
        <f>IF(ISNUMBER(F42),(1000000*(VLOOKUP(H42,'Helper - Detektoren'!$A$2:$E$18,4,FALSE)))/(24*F42),"")</f>
        <v/>
      </c>
      <c r="J42" s="207" t="str">
        <f>IF(ISBLANK(F42),"",IF(ISBLANK(C42),'Helper - Textbausteine'!$B$3,IF(ISBLANK(H42),'Helper - Textbausteine'!$B$1,IF(I42=0,'Helper - Textbausteine'!$B$2,IF(ISTEXT(F42),'Helper - Textbausteine'!$B$9,IF(((E42*F42))/(365)&gt;='Helper - Textbausteine'!$B$40,'Helper - Textbausteine'!$B$4&amp;ROUND(((E42*F42))/(365),0)&amp;'Helper - Textbausteine'!$B$5,IF(ISNUMBER(F42),IF(AND(ISNUMBER(E42),ISNUMBER(F42),E42&gt;'Helper - Textbausteine'!$B$38,'Arbeitsplätze Detektoren'!F42&lt;'Helper - Textbausteine'!$B$40),'Helper - Textbausteine'!$B$10,IF((I42&lt;'Helper - Textbausteine'!$B$33),'Helper - Textbausteine'!$B$6,'Helper - Textbausteine'!$B$7&amp;W42&amp;'Helper - Textbausteine'!$B$8)),"")))))))</f>
        <v/>
      </c>
      <c r="K42" s="169"/>
      <c r="L42" s="76"/>
      <c r="M42" s="76"/>
      <c r="N42" s="204" t="str">
        <f>IF(ISBLANK(M42),"",IF(ISERROR(DATEDIF(L42,M42,"d")),'Helper - Textbausteine'!$B$14,IF(ISBLANK(M42),"",DATEDIF(L42,M42,"d"))))</f>
        <v/>
      </c>
      <c r="O42" s="77"/>
      <c r="P42" s="77"/>
      <c r="Q42" s="77"/>
      <c r="R42" s="210" t="str">
        <f>IF(AND(ISNUMBER(E42),ISNUMBER(F42),ISNUMBER(N42),ISNUMBER(O42)),ROUNDUP(((E42*F42)+(N42*O42))/(E42+N42),0),IF(AND(ISBLANK(L42),ISBLANK(M42),ISBLANK(O42)),"",'Helper - Textbausteine'!$B$12))</f>
        <v/>
      </c>
      <c r="S42" s="158"/>
      <c r="T42" s="213" t="str">
        <f>IF(ISBLANK(F42),"",IF(ISBLANK(H42),"",IF(ISBLANK(C42),"",IF(AND(ISBLANK(C42),ISBLANK(D42),ISBLANK(F42),ISBLANK(L42),ISBLANK(M42),ISBLANK(O42)),"",IF(ISNUMBER(R42),IF((R42&lt;'Helper - Textbausteine'!$B$40),'Helper - Textbausteine'!$B$21&amp;R42&amp;'Helper - Textbausteine'!$B$22, IF(ISBLANK(S42),'Helper - Textbausteine'!$B$31,IF(S42='Helper - Textbausteine'!$B$17,'Helper - Textbausteine'!$B$23,'Helper - Textbausteine'!$B$24)) ),IF((AND(NOT(ISBLANK(O42)),O42&lt;300,ISTEXT(F42))),'Helper - Textbausteine'!$B$25&amp;O42&amp;'Helper - Textbausteine'!$B$26,IF((AND(O42&gt;='Helper - Textbausteine'!$B$40,ISTEXT(F42))),IF(ISBLANK(S42),'Helper - Textbausteine'!$B$31,IF(S42='Helper - Textbausteine'!$B$17,'Helper - Textbausteine'!$B$23,'Helper - Textbausteine'!$B$27)),IF(ISTEXT(O42),'Helper - Textbausteine'!$B$28, IF(AND(NOT(ISBLANK(F42)),NOT(ISNUMBER(F42)),ISBLANK(O42)),
IF(NOT(OR(J42='Helper - Textbausteine'!$B$6,J42='Helper - Textbausteine'!$B$9)),'Helper - Textbausteine'!$B$29, IF(ISBLANK(S42),'Helper - Textbausteine'!$B$47,IF(S42='Helper - Textbausteine'!$B$17, 'Helper - Textbausteine'!$B$23,'Helper - Textbausteine'!$B$24))),
IF(AND(((E42*F42))/(365)&gt;='Helper - Textbausteine'!$B$40,ISBLANK(O42)), IF(ISBLANK(S42),'Helper - Textbausteine'!$B$31,IF(S42='Helper - Textbausteine'!$B$17,'Helper - Textbausteine'!$B$23,'Helper - Textbausteine'!$B$24)),IF(ISNUMBER(F42),
IF(NOT(OR(J42='Helper - Textbausteine'!$B$6,J42='Helper - Textbausteine'!$B$9)),'Helper - Textbausteine'!$B$29, IF(ISBLANK(S42),'Helper - Textbausteine'!$B$47,IF(S42='Helper - Textbausteine'!$B$17, 'Helper - Textbausteine'!$B$23,'Helper - Textbausteine'!$B$24))),
IF(ISTEXT(F42),
IF(NOT(OR(J42='Helper - Textbausteine'!$B$6,J42='Helper - Textbausteine'!$B$9)),'Helper - Textbausteine'!$B$29, IF(ISBLANK(S42),'Helper - Textbausteine'!$B$47,IF(S42='Helper - Textbausteine'!$B$17, 'Helper - Textbausteine'!$B$23,'Helper - Textbausteine'!$B$24))),
IF((AND(ISBLANK(F42),ISBLANK(O42))),"",IF((AND(ISBLANK(F42),NOT(ISBLANK(O42)))),'Helper - Textbausteine'!$B$30,""))))))))))))))</f>
        <v/>
      </c>
      <c r="U42" s="221" t="str">
        <f t="shared" si="0"/>
        <v/>
      </c>
      <c r="V42" s="222" t="str">
        <f>'Helper - Textbausteine'!A88&amp;"_DN_"&amp;IF(AND(ISBLANK(B42),ISBLANK(K42)),"","#1_"&amp;B42&amp;"_#2_"&amp;K42)</f>
        <v>39_DN_</v>
      </c>
      <c r="W42" s="69" t="str">
        <f>IF(ISNUMBER(I42),IF(I42&gt;'Helper - Textbausteine'!$B$34,'Helper - Textbausteine'!$C$34,IF(I42&gt;'Helper - Textbausteine'!$B$35,'Helper - Textbausteine'!$C$35,IF(I42&gt;'Helper - Textbausteine'!$B$36,'Helper - Textbausteine'!$C$36,"maximal "&amp;ROUND(I42,0)-'Helper - Textbausteine'!$B$32&amp;" Tage"))),"FEHLER")</f>
        <v>FEHLER</v>
      </c>
    </row>
    <row r="43" spans="1:23" s="69" customFormat="1" ht="60" customHeight="1" x14ac:dyDescent="0.25">
      <c r="A43" s="75"/>
      <c r="B43" s="159"/>
      <c r="C43" s="76"/>
      <c r="D43" s="76"/>
      <c r="E43" s="204" t="str">
        <f>IF(ISBLANK(D43),"",IF(ISERROR(DATEDIF(C43,D43,"d")),'Helper - Textbausteine'!$B$14,IF(ISBLANK(D43),"",DATEDIF(C43,D43,"d"))))</f>
        <v/>
      </c>
      <c r="F43" s="297"/>
      <c r="G43" s="297"/>
      <c r="H43" s="77"/>
      <c r="I43" s="293" t="str">
        <f>IF(ISNUMBER(F43),(1000000*(VLOOKUP(H43,'Helper - Detektoren'!$A$2:$E$18,4,FALSE)))/(24*F43),"")</f>
        <v/>
      </c>
      <c r="J43" s="207" t="str">
        <f>IF(ISBLANK(F43),"",IF(ISBLANK(C43),'Helper - Textbausteine'!$B$3,IF(ISBLANK(H43),'Helper - Textbausteine'!$B$1,IF(I43=0,'Helper - Textbausteine'!$B$2,IF(ISTEXT(F43),'Helper - Textbausteine'!$B$9,IF(((E43*F43))/(365)&gt;='Helper - Textbausteine'!$B$40,'Helper - Textbausteine'!$B$4&amp;ROUND(((E43*F43))/(365),0)&amp;'Helper - Textbausteine'!$B$5,IF(ISNUMBER(F43),IF(AND(ISNUMBER(E43),ISNUMBER(F43),E43&gt;'Helper - Textbausteine'!$B$38,'Arbeitsplätze Detektoren'!F43&lt;'Helper - Textbausteine'!$B$40),'Helper - Textbausteine'!$B$10,IF((I43&lt;'Helper - Textbausteine'!$B$33),'Helper - Textbausteine'!$B$6,'Helper - Textbausteine'!$B$7&amp;W43&amp;'Helper - Textbausteine'!$B$8)),"")))))))</f>
        <v/>
      </c>
      <c r="K43" s="169"/>
      <c r="L43" s="76"/>
      <c r="M43" s="76"/>
      <c r="N43" s="204" t="str">
        <f>IF(ISBLANK(M43),"",IF(ISERROR(DATEDIF(L43,M43,"d")),'Helper - Textbausteine'!$B$14,IF(ISBLANK(M43),"",DATEDIF(L43,M43,"d"))))</f>
        <v/>
      </c>
      <c r="O43" s="77"/>
      <c r="P43" s="77"/>
      <c r="Q43" s="77"/>
      <c r="R43" s="210" t="str">
        <f>IF(AND(ISNUMBER(E43),ISNUMBER(F43),ISNUMBER(N43),ISNUMBER(O43)),ROUNDUP(((E43*F43)+(N43*O43))/(E43+N43),0),IF(AND(ISBLANK(L43),ISBLANK(M43),ISBLANK(O43)),"",'Helper - Textbausteine'!$B$12))</f>
        <v/>
      </c>
      <c r="S43" s="158"/>
      <c r="T43" s="213" t="str">
        <f>IF(ISBLANK(F43),"",IF(ISBLANK(H43),"",IF(ISBLANK(C43),"",IF(AND(ISBLANK(C43),ISBLANK(D43),ISBLANK(F43),ISBLANK(L43),ISBLANK(M43),ISBLANK(O43)),"",IF(ISNUMBER(R43),IF((R43&lt;'Helper - Textbausteine'!$B$40),'Helper - Textbausteine'!$B$21&amp;R43&amp;'Helper - Textbausteine'!$B$22, IF(ISBLANK(S43),'Helper - Textbausteine'!$B$31,IF(S43='Helper - Textbausteine'!$B$17,'Helper - Textbausteine'!$B$23,'Helper - Textbausteine'!$B$24)) ),IF((AND(NOT(ISBLANK(O43)),O43&lt;300,ISTEXT(F43))),'Helper - Textbausteine'!$B$25&amp;O43&amp;'Helper - Textbausteine'!$B$26,IF((AND(O43&gt;='Helper - Textbausteine'!$B$40,ISTEXT(F43))),IF(ISBLANK(S43),'Helper - Textbausteine'!$B$31,IF(S43='Helper - Textbausteine'!$B$17,'Helper - Textbausteine'!$B$23,'Helper - Textbausteine'!$B$27)),IF(ISTEXT(O43),'Helper - Textbausteine'!$B$28, IF(AND(NOT(ISBLANK(F43)),NOT(ISNUMBER(F43)),ISBLANK(O43)),
IF(NOT(OR(J43='Helper - Textbausteine'!$B$6,J43='Helper - Textbausteine'!$B$9)),'Helper - Textbausteine'!$B$29, IF(ISBLANK(S43),'Helper - Textbausteine'!$B$47,IF(S43='Helper - Textbausteine'!$B$17, 'Helper - Textbausteine'!$B$23,'Helper - Textbausteine'!$B$24))),
IF(AND(((E43*F43))/(365)&gt;='Helper - Textbausteine'!$B$40,ISBLANK(O43)), IF(ISBLANK(S43),'Helper - Textbausteine'!$B$31,IF(S43='Helper - Textbausteine'!$B$17,'Helper - Textbausteine'!$B$23,'Helper - Textbausteine'!$B$24)),IF(ISNUMBER(F43),
IF(NOT(OR(J43='Helper - Textbausteine'!$B$6,J43='Helper - Textbausteine'!$B$9)),'Helper - Textbausteine'!$B$29, IF(ISBLANK(S43),'Helper - Textbausteine'!$B$47,IF(S43='Helper - Textbausteine'!$B$17, 'Helper - Textbausteine'!$B$23,'Helper - Textbausteine'!$B$24))),
IF(ISTEXT(F43),
IF(NOT(OR(J43='Helper - Textbausteine'!$B$6,J43='Helper - Textbausteine'!$B$9)),'Helper - Textbausteine'!$B$29, IF(ISBLANK(S43),'Helper - Textbausteine'!$B$47,IF(S43='Helper - Textbausteine'!$B$17, 'Helper - Textbausteine'!$B$23,'Helper - Textbausteine'!$B$24))),
IF((AND(ISBLANK(F43),ISBLANK(O43))),"",IF((AND(ISBLANK(F43),NOT(ISBLANK(O43)))),'Helper - Textbausteine'!$B$30,""))))))))))))))</f>
        <v/>
      </c>
      <c r="U43" s="221" t="str">
        <f t="shared" si="0"/>
        <v/>
      </c>
      <c r="V43" s="222" t="str">
        <f>'Helper - Textbausteine'!A89&amp;"_DN_"&amp;IF(AND(ISBLANK(B43),ISBLANK(K43)),"","#1_"&amp;B43&amp;"_#2_"&amp;K43)</f>
        <v>40_DN_</v>
      </c>
      <c r="W43" s="69" t="str">
        <f>IF(ISNUMBER(I43),IF(I43&gt;'Helper - Textbausteine'!$B$34,'Helper - Textbausteine'!$C$34,IF(I43&gt;'Helper - Textbausteine'!$B$35,'Helper - Textbausteine'!$C$35,IF(I43&gt;'Helper - Textbausteine'!$B$36,'Helper - Textbausteine'!$C$36,"maximal "&amp;ROUND(I43,0)-'Helper - Textbausteine'!$B$32&amp;" Tage"))),"FEHLER")</f>
        <v>FEHLER</v>
      </c>
    </row>
    <row r="44" spans="1:23" s="69" customFormat="1" ht="60" customHeight="1" x14ac:dyDescent="0.25">
      <c r="A44" s="75"/>
      <c r="B44" s="159"/>
      <c r="C44" s="76"/>
      <c r="D44" s="76"/>
      <c r="E44" s="204" t="str">
        <f>IF(ISBLANK(D44),"",IF(ISERROR(DATEDIF(C44,D44,"d")),'Helper - Textbausteine'!$B$14,IF(ISBLANK(D44),"",DATEDIF(C44,D44,"d"))))</f>
        <v/>
      </c>
      <c r="F44" s="297"/>
      <c r="G44" s="297"/>
      <c r="H44" s="77"/>
      <c r="I44" s="293" t="str">
        <f>IF(ISNUMBER(F44),(1000000*(VLOOKUP(H44,'Helper - Detektoren'!$A$2:$E$18,4,FALSE)))/(24*F44),"")</f>
        <v/>
      </c>
      <c r="J44" s="207" t="str">
        <f>IF(ISBLANK(F44),"",IF(ISBLANK(C44),'Helper - Textbausteine'!$B$3,IF(ISBLANK(H44),'Helper - Textbausteine'!$B$1,IF(I44=0,'Helper - Textbausteine'!$B$2,IF(ISTEXT(F44),'Helper - Textbausteine'!$B$9,IF(((E44*F44))/(365)&gt;='Helper - Textbausteine'!$B$40,'Helper - Textbausteine'!$B$4&amp;ROUND(((E44*F44))/(365),0)&amp;'Helper - Textbausteine'!$B$5,IF(ISNUMBER(F44),IF(AND(ISNUMBER(E44),ISNUMBER(F44),E44&gt;'Helper - Textbausteine'!$B$38,'Arbeitsplätze Detektoren'!F44&lt;'Helper - Textbausteine'!$B$40),'Helper - Textbausteine'!$B$10,IF((I44&lt;'Helper - Textbausteine'!$B$33),'Helper - Textbausteine'!$B$6,'Helper - Textbausteine'!$B$7&amp;W44&amp;'Helper - Textbausteine'!$B$8)),"")))))))</f>
        <v/>
      </c>
      <c r="K44" s="169"/>
      <c r="L44" s="76"/>
      <c r="M44" s="76"/>
      <c r="N44" s="204" t="str">
        <f>IF(ISBLANK(M44),"",IF(ISERROR(DATEDIF(L44,M44,"d")),'Helper - Textbausteine'!$B$14,IF(ISBLANK(M44),"",DATEDIF(L44,M44,"d"))))</f>
        <v/>
      </c>
      <c r="O44" s="77"/>
      <c r="P44" s="77"/>
      <c r="Q44" s="77"/>
      <c r="R44" s="210" t="str">
        <f>IF(AND(ISNUMBER(E44),ISNUMBER(F44),ISNUMBER(N44),ISNUMBER(O44)),ROUNDUP(((E44*F44)+(N44*O44))/(E44+N44),0),IF(AND(ISBLANK(L44),ISBLANK(M44),ISBLANK(O44)),"",'Helper - Textbausteine'!$B$12))</f>
        <v/>
      </c>
      <c r="S44" s="158"/>
      <c r="T44" s="213" t="str">
        <f>IF(ISBLANK(F44),"",IF(ISBLANK(H44),"",IF(ISBLANK(C44),"",IF(AND(ISBLANK(C44),ISBLANK(D44),ISBLANK(F44),ISBLANK(L44),ISBLANK(M44),ISBLANK(O44)),"",IF(ISNUMBER(R44),IF((R44&lt;'Helper - Textbausteine'!$B$40),'Helper - Textbausteine'!$B$21&amp;R44&amp;'Helper - Textbausteine'!$B$22, IF(ISBLANK(S44),'Helper - Textbausteine'!$B$31,IF(S44='Helper - Textbausteine'!$B$17,'Helper - Textbausteine'!$B$23,'Helper - Textbausteine'!$B$24)) ),IF((AND(NOT(ISBLANK(O44)),O44&lt;300,ISTEXT(F44))),'Helper - Textbausteine'!$B$25&amp;O44&amp;'Helper - Textbausteine'!$B$26,IF((AND(O44&gt;='Helper - Textbausteine'!$B$40,ISTEXT(F44))),IF(ISBLANK(S44),'Helper - Textbausteine'!$B$31,IF(S44='Helper - Textbausteine'!$B$17,'Helper - Textbausteine'!$B$23,'Helper - Textbausteine'!$B$27)),IF(ISTEXT(O44),'Helper - Textbausteine'!$B$28, IF(AND(NOT(ISBLANK(F44)),NOT(ISNUMBER(F44)),ISBLANK(O44)),
IF(NOT(OR(J44='Helper - Textbausteine'!$B$6,J44='Helper - Textbausteine'!$B$9)),'Helper - Textbausteine'!$B$29, IF(ISBLANK(S44),'Helper - Textbausteine'!$B$47,IF(S44='Helper - Textbausteine'!$B$17, 'Helper - Textbausteine'!$B$23,'Helper - Textbausteine'!$B$24))),
IF(AND(((E44*F44))/(365)&gt;='Helper - Textbausteine'!$B$40,ISBLANK(O44)), IF(ISBLANK(S44),'Helper - Textbausteine'!$B$31,IF(S44='Helper - Textbausteine'!$B$17,'Helper - Textbausteine'!$B$23,'Helper - Textbausteine'!$B$24)),IF(ISNUMBER(F44),
IF(NOT(OR(J44='Helper - Textbausteine'!$B$6,J44='Helper - Textbausteine'!$B$9)),'Helper - Textbausteine'!$B$29, IF(ISBLANK(S44),'Helper - Textbausteine'!$B$47,IF(S44='Helper - Textbausteine'!$B$17, 'Helper - Textbausteine'!$B$23,'Helper - Textbausteine'!$B$24))),
IF(ISTEXT(F44),
IF(NOT(OR(J44='Helper - Textbausteine'!$B$6,J44='Helper - Textbausteine'!$B$9)),'Helper - Textbausteine'!$B$29, IF(ISBLANK(S44),'Helper - Textbausteine'!$B$47,IF(S44='Helper - Textbausteine'!$B$17, 'Helper - Textbausteine'!$B$23,'Helper - Textbausteine'!$B$24))),
IF((AND(ISBLANK(F44),ISBLANK(O44))),"",IF((AND(ISBLANK(F44),NOT(ISBLANK(O44)))),'Helper - Textbausteine'!$B$30,""))))))))))))))</f>
        <v/>
      </c>
      <c r="U44" s="221" t="str">
        <f t="shared" si="0"/>
        <v/>
      </c>
      <c r="V44" s="222" t="str">
        <f>'Helper - Textbausteine'!A90&amp;"_DN_"&amp;IF(AND(ISBLANK(B44),ISBLANK(K44)),"","#1_"&amp;B44&amp;"_#2_"&amp;K44)</f>
        <v>41_DN_</v>
      </c>
      <c r="W44" s="69" t="str">
        <f>IF(ISNUMBER(I44),IF(I44&gt;'Helper - Textbausteine'!$B$34,'Helper - Textbausteine'!$C$34,IF(I44&gt;'Helper - Textbausteine'!$B$35,'Helper - Textbausteine'!$C$35,IF(I44&gt;'Helper - Textbausteine'!$B$36,'Helper - Textbausteine'!$C$36,"maximal "&amp;ROUND(I44,0)-'Helper - Textbausteine'!$B$32&amp;" Tage"))),"FEHLER")</f>
        <v>FEHLER</v>
      </c>
    </row>
    <row r="45" spans="1:23" s="69" customFormat="1" ht="60" customHeight="1" x14ac:dyDescent="0.25">
      <c r="A45" s="75"/>
      <c r="B45" s="159"/>
      <c r="C45" s="76"/>
      <c r="D45" s="76"/>
      <c r="E45" s="204" t="str">
        <f>IF(ISBLANK(D45),"",IF(ISERROR(DATEDIF(C45,D45,"d")),'Helper - Textbausteine'!$B$14,IF(ISBLANK(D45),"",DATEDIF(C45,D45,"d"))))</f>
        <v/>
      </c>
      <c r="F45" s="297"/>
      <c r="G45" s="297"/>
      <c r="H45" s="77"/>
      <c r="I45" s="293" t="str">
        <f>IF(ISNUMBER(F45),(1000000*(VLOOKUP(H45,'Helper - Detektoren'!$A$2:$E$18,4,FALSE)))/(24*F45),"")</f>
        <v/>
      </c>
      <c r="J45" s="207" t="str">
        <f>IF(ISBLANK(F45),"",IF(ISBLANK(C45),'Helper - Textbausteine'!$B$3,IF(ISBLANK(H45),'Helper - Textbausteine'!$B$1,IF(I45=0,'Helper - Textbausteine'!$B$2,IF(ISTEXT(F45),'Helper - Textbausteine'!$B$9,IF(((E45*F45))/(365)&gt;='Helper - Textbausteine'!$B$40,'Helper - Textbausteine'!$B$4&amp;ROUND(((E45*F45))/(365),0)&amp;'Helper - Textbausteine'!$B$5,IF(ISNUMBER(F45),IF(AND(ISNUMBER(E45),ISNUMBER(F45),E45&gt;'Helper - Textbausteine'!$B$38,'Arbeitsplätze Detektoren'!F45&lt;'Helper - Textbausteine'!$B$40),'Helper - Textbausteine'!$B$10,IF((I45&lt;'Helper - Textbausteine'!$B$33),'Helper - Textbausteine'!$B$6,'Helper - Textbausteine'!$B$7&amp;W45&amp;'Helper - Textbausteine'!$B$8)),"")))))))</f>
        <v/>
      </c>
      <c r="K45" s="169"/>
      <c r="L45" s="76"/>
      <c r="M45" s="76"/>
      <c r="N45" s="204" t="str">
        <f>IF(ISBLANK(M45),"",IF(ISERROR(DATEDIF(L45,M45,"d")),'Helper - Textbausteine'!$B$14,IF(ISBLANK(M45),"",DATEDIF(L45,M45,"d"))))</f>
        <v/>
      </c>
      <c r="O45" s="77"/>
      <c r="P45" s="77"/>
      <c r="Q45" s="77"/>
      <c r="R45" s="210" t="str">
        <f>IF(AND(ISNUMBER(E45),ISNUMBER(F45),ISNUMBER(N45),ISNUMBER(O45)),ROUNDUP(((E45*F45)+(N45*O45))/(E45+N45),0),IF(AND(ISBLANK(L45),ISBLANK(M45),ISBLANK(O45)),"",'Helper - Textbausteine'!$B$12))</f>
        <v/>
      </c>
      <c r="S45" s="158"/>
      <c r="T45" s="213" t="str">
        <f>IF(ISBLANK(F45),"",IF(ISBLANK(H45),"",IF(ISBLANK(C45),"",IF(AND(ISBLANK(C45),ISBLANK(D45),ISBLANK(F45),ISBLANK(L45),ISBLANK(M45),ISBLANK(O45)),"",IF(ISNUMBER(R45),IF((R45&lt;'Helper - Textbausteine'!$B$40),'Helper - Textbausteine'!$B$21&amp;R45&amp;'Helper - Textbausteine'!$B$22, IF(ISBLANK(S45),'Helper - Textbausteine'!$B$31,IF(S45='Helper - Textbausteine'!$B$17,'Helper - Textbausteine'!$B$23,'Helper - Textbausteine'!$B$24)) ),IF((AND(NOT(ISBLANK(O45)),O45&lt;300,ISTEXT(F45))),'Helper - Textbausteine'!$B$25&amp;O45&amp;'Helper - Textbausteine'!$B$26,IF((AND(O45&gt;='Helper - Textbausteine'!$B$40,ISTEXT(F45))),IF(ISBLANK(S45),'Helper - Textbausteine'!$B$31,IF(S45='Helper - Textbausteine'!$B$17,'Helper - Textbausteine'!$B$23,'Helper - Textbausteine'!$B$27)),IF(ISTEXT(O45),'Helper - Textbausteine'!$B$28, IF(AND(NOT(ISBLANK(F45)),NOT(ISNUMBER(F45)),ISBLANK(O45)),
IF(NOT(OR(J45='Helper - Textbausteine'!$B$6,J45='Helper - Textbausteine'!$B$9)),'Helper - Textbausteine'!$B$29, IF(ISBLANK(S45),'Helper - Textbausteine'!$B$47,IF(S45='Helper - Textbausteine'!$B$17, 'Helper - Textbausteine'!$B$23,'Helper - Textbausteine'!$B$24))),
IF(AND(((E45*F45))/(365)&gt;='Helper - Textbausteine'!$B$40,ISBLANK(O45)), IF(ISBLANK(S45),'Helper - Textbausteine'!$B$31,IF(S45='Helper - Textbausteine'!$B$17,'Helper - Textbausteine'!$B$23,'Helper - Textbausteine'!$B$24)),IF(ISNUMBER(F45),
IF(NOT(OR(J45='Helper - Textbausteine'!$B$6,J45='Helper - Textbausteine'!$B$9)),'Helper - Textbausteine'!$B$29, IF(ISBLANK(S45),'Helper - Textbausteine'!$B$47,IF(S45='Helper - Textbausteine'!$B$17, 'Helper - Textbausteine'!$B$23,'Helper - Textbausteine'!$B$24))),
IF(ISTEXT(F45),
IF(NOT(OR(J45='Helper - Textbausteine'!$B$6,J45='Helper - Textbausteine'!$B$9)),'Helper - Textbausteine'!$B$29, IF(ISBLANK(S45),'Helper - Textbausteine'!$B$47,IF(S45='Helper - Textbausteine'!$B$17, 'Helper - Textbausteine'!$B$23,'Helper - Textbausteine'!$B$24))),
IF((AND(ISBLANK(F45),ISBLANK(O45))),"",IF((AND(ISBLANK(F45),NOT(ISBLANK(O45)))),'Helper - Textbausteine'!$B$30,""))))))))))))))</f>
        <v/>
      </c>
      <c r="U45" s="221" t="str">
        <f t="shared" si="0"/>
        <v/>
      </c>
      <c r="V45" s="222" t="str">
        <f>'Helper - Textbausteine'!A91&amp;"_DN_"&amp;IF(AND(ISBLANK(B45),ISBLANK(K45)),"","#1_"&amp;B45&amp;"_#2_"&amp;K45)</f>
        <v>42_DN_</v>
      </c>
      <c r="W45" s="69" t="str">
        <f>IF(ISNUMBER(I45),IF(I45&gt;'Helper - Textbausteine'!$B$34,'Helper - Textbausteine'!$C$34,IF(I45&gt;'Helper - Textbausteine'!$B$35,'Helper - Textbausteine'!$C$35,IF(I45&gt;'Helper - Textbausteine'!$B$36,'Helper - Textbausteine'!$C$36,"maximal "&amp;ROUND(I45,0)-'Helper - Textbausteine'!$B$32&amp;" Tage"))),"FEHLER")</f>
        <v>FEHLER</v>
      </c>
    </row>
    <row r="46" spans="1:23" s="69" customFormat="1" ht="60" customHeight="1" x14ac:dyDescent="0.25">
      <c r="A46" s="75"/>
      <c r="B46" s="159"/>
      <c r="C46" s="76"/>
      <c r="D46" s="76"/>
      <c r="E46" s="204" t="str">
        <f>IF(ISBLANK(D46),"",IF(ISERROR(DATEDIF(C46,D46,"d")),'Helper - Textbausteine'!$B$14,IF(ISBLANK(D46),"",DATEDIF(C46,D46,"d"))))</f>
        <v/>
      </c>
      <c r="F46" s="297"/>
      <c r="G46" s="297"/>
      <c r="H46" s="77"/>
      <c r="I46" s="293" t="str">
        <f>IF(ISNUMBER(F46),(1000000*(VLOOKUP(H46,'Helper - Detektoren'!$A$2:$E$18,4,FALSE)))/(24*F46),"")</f>
        <v/>
      </c>
      <c r="J46" s="207" t="str">
        <f>IF(ISBLANK(F46),"",IF(ISBLANK(C46),'Helper - Textbausteine'!$B$3,IF(ISBLANK(H46),'Helper - Textbausteine'!$B$1,IF(I46=0,'Helper - Textbausteine'!$B$2,IF(ISTEXT(F46),'Helper - Textbausteine'!$B$9,IF(((E46*F46))/(365)&gt;='Helper - Textbausteine'!$B$40,'Helper - Textbausteine'!$B$4&amp;ROUND(((E46*F46))/(365),0)&amp;'Helper - Textbausteine'!$B$5,IF(ISNUMBER(F46),IF(AND(ISNUMBER(E46),ISNUMBER(F46),E46&gt;'Helper - Textbausteine'!$B$38,'Arbeitsplätze Detektoren'!F46&lt;'Helper - Textbausteine'!$B$40),'Helper - Textbausteine'!$B$10,IF((I46&lt;'Helper - Textbausteine'!$B$33),'Helper - Textbausteine'!$B$6,'Helper - Textbausteine'!$B$7&amp;W46&amp;'Helper - Textbausteine'!$B$8)),"")))))))</f>
        <v/>
      </c>
      <c r="K46" s="169"/>
      <c r="L46" s="76"/>
      <c r="M46" s="76"/>
      <c r="N46" s="204" t="str">
        <f>IF(ISBLANK(M46),"",IF(ISERROR(DATEDIF(L46,M46,"d")),'Helper - Textbausteine'!$B$14,IF(ISBLANK(M46),"",DATEDIF(L46,M46,"d"))))</f>
        <v/>
      </c>
      <c r="O46" s="77"/>
      <c r="P46" s="77"/>
      <c r="Q46" s="77"/>
      <c r="R46" s="210" t="str">
        <f>IF(AND(ISNUMBER(E46),ISNUMBER(F46),ISNUMBER(N46),ISNUMBER(O46)),ROUNDUP(((E46*F46)+(N46*O46))/(E46+N46),0),IF(AND(ISBLANK(L46),ISBLANK(M46),ISBLANK(O46)),"",'Helper - Textbausteine'!$B$12))</f>
        <v/>
      </c>
      <c r="S46" s="158"/>
      <c r="T46" s="213" t="str">
        <f>IF(ISBLANK(F46),"",IF(ISBLANK(H46),"",IF(ISBLANK(C46),"",IF(AND(ISBLANK(C46),ISBLANK(D46),ISBLANK(F46),ISBLANK(L46),ISBLANK(M46),ISBLANK(O46)),"",IF(ISNUMBER(R46),IF((R46&lt;'Helper - Textbausteine'!$B$40),'Helper - Textbausteine'!$B$21&amp;R46&amp;'Helper - Textbausteine'!$B$22, IF(ISBLANK(S46),'Helper - Textbausteine'!$B$31,IF(S46='Helper - Textbausteine'!$B$17,'Helper - Textbausteine'!$B$23,'Helper - Textbausteine'!$B$24)) ),IF((AND(NOT(ISBLANK(O46)),O46&lt;300,ISTEXT(F46))),'Helper - Textbausteine'!$B$25&amp;O46&amp;'Helper - Textbausteine'!$B$26,IF((AND(O46&gt;='Helper - Textbausteine'!$B$40,ISTEXT(F46))),IF(ISBLANK(S46),'Helper - Textbausteine'!$B$31,IF(S46='Helper - Textbausteine'!$B$17,'Helper - Textbausteine'!$B$23,'Helper - Textbausteine'!$B$27)),IF(ISTEXT(O46),'Helper - Textbausteine'!$B$28, IF(AND(NOT(ISBLANK(F46)),NOT(ISNUMBER(F46)),ISBLANK(O46)),
IF(NOT(OR(J46='Helper - Textbausteine'!$B$6,J46='Helper - Textbausteine'!$B$9)),'Helper - Textbausteine'!$B$29, IF(ISBLANK(S46),'Helper - Textbausteine'!$B$47,IF(S46='Helper - Textbausteine'!$B$17, 'Helper - Textbausteine'!$B$23,'Helper - Textbausteine'!$B$24))),
IF(AND(((E46*F46))/(365)&gt;='Helper - Textbausteine'!$B$40,ISBLANK(O46)), IF(ISBLANK(S46),'Helper - Textbausteine'!$B$31,IF(S46='Helper - Textbausteine'!$B$17,'Helper - Textbausteine'!$B$23,'Helper - Textbausteine'!$B$24)),IF(ISNUMBER(F46),
IF(NOT(OR(J46='Helper - Textbausteine'!$B$6,J46='Helper - Textbausteine'!$B$9)),'Helper - Textbausteine'!$B$29, IF(ISBLANK(S46),'Helper - Textbausteine'!$B$47,IF(S46='Helper - Textbausteine'!$B$17, 'Helper - Textbausteine'!$B$23,'Helper - Textbausteine'!$B$24))),
IF(ISTEXT(F46),
IF(NOT(OR(J46='Helper - Textbausteine'!$B$6,J46='Helper - Textbausteine'!$B$9)),'Helper - Textbausteine'!$B$29, IF(ISBLANK(S46),'Helper - Textbausteine'!$B$47,IF(S46='Helper - Textbausteine'!$B$17, 'Helper - Textbausteine'!$B$23,'Helper - Textbausteine'!$B$24))),
IF((AND(ISBLANK(F46),ISBLANK(O46))),"",IF((AND(ISBLANK(F46),NOT(ISBLANK(O46)))),'Helper - Textbausteine'!$B$30,""))))))))))))))</f>
        <v/>
      </c>
      <c r="U46" s="221" t="str">
        <f t="shared" si="0"/>
        <v/>
      </c>
      <c r="V46" s="222" t="str">
        <f>'Helper - Textbausteine'!A92&amp;"_DN_"&amp;IF(AND(ISBLANK(B46),ISBLANK(K46)),"","#1_"&amp;B46&amp;"_#2_"&amp;K46)</f>
        <v>43_DN_</v>
      </c>
      <c r="W46" s="69" t="str">
        <f>IF(ISNUMBER(I46),IF(I46&gt;'Helper - Textbausteine'!$B$34,'Helper - Textbausteine'!$C$34,IF(I46&gt;'Helper - Textbausteine'!$B$35,'Helper - Textbausteine'!$C$35,IF(I46&gt;'Helper - Textbausteine'!$B$36,'Helper - Textbausteine'!$C$36,"maximal "&amp;ROUND(I46,0)-'Helper - Textbausteine'!$B$32&amp;" Tage"))),"FEHLER")</f>
        <v>FEHLER</v>
      </c>
    </row>
    <row r="47" spans="1:23" s="69" customFormat="1" ht="60" customHeight="1" x14ac:dyDescent="0.25">
      <c r="A47" s="75"/>
      <c r="B47" s="159"/>
      <c r="C47" s="76"/>
      <c r="D47" s="76"/>
      <c r="E47" s="204" t="str">
        <f>IF(ISBLANK(D47),"",IF(ISERROR(DATEDIF(C47,D47,"d")),'Helper - Textbausteine'!$B$14,IF(ISBLANK(D47),"",DATEDIF(C47,D47,"d"))))</f>
        <v/>
      </c>
      <c r="F47" s="297"/>
      <c r="G47" s="297"/>
      <c r="H47" s="77"/>
      <c r="I47" s="293" t="str">
        <f>IF(ISNUMBER(F47),(1000000*(VLOOKUP(H47,'Helper - Detektoren'!$A$2:$E$18,4,FALSE)))/(24*F47),"")</f>
        <v/>
      </c>
      <c r="J47" s="207" t="str">
        <f>IF(ISBLANK(F47),"",IF(ISBLANK(C47),'Helper - Textbausteine'!$B$3,IF(ISBLANK(H47),'Helper - Textbausteine'!$B$1,IF(I47=0,'Helper - Textbausteine'!$B$2,IF(ISTEXT(F47),'Helper - Textbausteine'!$B$9,IF(((E47*F47))/(365)&gt;='Helper - Textbausteine'!$B$40,'Helper - Textbausteine'!$B$4&amp;ROUND(((E47*F47))/(365),0)&amp;'Helper - Textbausteine'!$B$5,IF(ISNUMBER(F47),IF(AND(ISNUMBER(E47),ISNUMBER(F47),E47&gt;'Helper - Textbausteine'!$B$38,'Arbeitsplätze Detektoren'!F47&lt;'Helper - Textbausteine'!$B$40),'Helper - Textbausteine'!$B$10,IF((I47&lt;'Helper - Textbausteine'!$B$33),'Helper - Textbausteine'!$B$6,'Helper - Textbausteine'!$B$7&amp;W47&amp;'Helper - Textbausteine'!$B$8)),"")))))))</f>
        <v/>
      </c>
      <c r="K47" s="169"/>
      <c r="L47" s="76"/>
      <c r="M47" s="76"/>
      <c r="N47" s="204" t="str">
        <f>IF(ISBLANK(M47),"",IF(ISERROR(DATEDIF(L47,M47,"d")),'Helper - Textbausteine'!$B$14,IF(ISBLANK(M47),"",DATEDIF(L47,M47,"d"))))</f>
        <v/>
      </c>
      <c r="O47" s="77"/>
      <c r="P47" s="77"/>
      <c r="Q47" s="77"/>
      <c r="R47" s="210" t="str">
        <f>IF(AND(ISNUMBER(E47),ISNUMBER(F47),ISNUMBER(N47),ISNUMBER(O47)),ROUNDUP(((E47*F47)+(N47*O47))/(E47+N47),0),IF(AND(ISBLANK(L47),ISBLANK(M47),ISBLANK(O47)),"",'Helper - Textbausteine'!$B$12))</f>
        <v/>
      </c>
      <c r="S47" s="158"/>
      <c r="T47" s="213" t="str">
        <f>IF(ISBLANK(F47),"",IF(ISBLANK(H47),"",IF(ISBLANK(C47),"",IF(AND(ISBLANK(C47),ISBLANK(D47),ISBLANK(F47),ISBLANK(L47),ISBLANK(M47),ISBLANK(O47)),"",IF(ISNUMBER(R47),IF((R47&lt;'Helper - Textbausteine'!$B$40),'Helper - Textbausteine'!$B$21&amp;R47&amp;'Helper - Textbausteine'!$B$22, IF(ISBLANK(S47),'Helper - Textbausteine'!$B$31,IF(S47='Helper - Textbausteine'!$B$17,'Helper - Textbausteine'!$B$23,'Helper - Textbausteine'!$B$24)) ),IF((AND(NOT(ISBLANK(O47)),O47&lt;300,ISTEXT(F47))),'Helper - Textbausteine'!$B$25&amp;O47&amp;'Helper - Textbausteine'!$B$26,IF((AND(O47&gt;='Helper - Textbausteine'!$B$40,ISTEXT(F47))),IF(ISBLANK(S47),'Helper - Textbausteine'!$B$31,IF(S47='Helper - Textbausteine'!$B$17,'Helper - Textbausteine'!$B$23,'Helper - Textbausteine'!$B$27)),IF(ISTEXT(O47),'Helper - Textbausteine'!$B$28, IF(AND(NOT(ISBLANK(F47)),NOT(ISNUMBER(F47)),ISBLANK(O47)),
IF(NOT(OR(J47='Helper - Textbausteine'!$B$6,J47='Helper - Textbausteine'!$B$9)),'Helper - Textbausteine'!$B$29, IF(ISBLANK(S47),'Helper - Textbausteine'!$B$47,IF(S47='Helper - Textbausteine'!$B$17, 'Helper - Textbausteine'!$B$23,'Helper - Textbausteine'!$B$24))),
IF(AND(((E47*F47))/(365)&gt;='Helper - Textbausteine'!$B$40,ISBLANK(O47)), IF(ISBLANK(S47),'Helper - Textbausteine'!$B$31,IF(S47='Helper - Textbausteine'!$B$17,'Helper - Textbausteine'!$B$23,'Helper - Textbausteine'!$B$24)),IF(ISNUMBER(F47),
IF(NOT(OR(J47='Helper - Textbausteine'!$B$6,J47='Helper - Textbausteine'!$B$9)),'Helper - Textbausteine'!$B$29, IF(ISBLANK(S47),'Helper - Textbausteine'!$B$47,IF(S47='Helper - Textbausteine'!$B$17, 'Helper - Textbausteine'!$B$23,'Helper - Textbausteine'!$B$24))),
IF(ISTEXT(F47),
IF(NOT(OR(J47='Helper - Textbausteine'!$B$6,J47='Helper - Textbausteine'!$B$9)),'Helper - Textbausteine'!$B$29, IF(ISBLANK(S47),'Helper - Textbausteine'!$B$47,IF(S47='Helper - Textbausteine'!$B$17, 'Helper - Textbausteine'!$B$23,'Helper - Textbausteine'!$B$24))),
IF((AND(ISBLANK(F47),ISBLANK(O47))),"",IF((AND(ISBLANK(F47),NOT(ISBLANK(O47)))),'Helper - Textbausteine'!$B$30,""))))))))))))))</f>
        <v/>
      </c>
      <c r="U47" s="221" t="str">
        <f t="shared" si="0"/>
        <v/>
      </c>
      <c r="V47" s="222" t="str">
        <f>'Helper - Textbausteine'!A93&amp;"_DN_"&amp;IF(AND(ISBLANK(B47),ISBLANK(K47)),"","#1_"&amp;B47&amp;"_#2_"&amp;K47)</f>
        <v>44_DN_</v>
      </c>
      <c r="W47" s="69" t="str">
        <f>IF(ISNUMBER(I47),IF(I47&gt;'Helper - Textbausteine'!$B$34,'Helper - Textbausteine'!$C$34,IF(I47&gt;'Helper - Textbausteine'!$B$35,'Helper - Textbausteine'!$C$35,IF(I47&gt;'Helper - Textbausteine'!$B$36,'Helper - Textbausteine'!$C$36,"maximal "&amp;ROUND(I47,0)-'Helper - Textbausteine'!$B$32&amp;" Tage"))),"FEHLER")</f>
        <v>FEHLER</v>
      </c>
    </row>
    <row r="48" spans="1:23" s="69" customFormat="1" ht="60" customHeight="1" x14ac:dyDescent="0.25">
      <c r="A48" s="75"/>
      <c r="B48" s="159"/>
      <c r="C48" s="76"/>
      <c r="D48" s="76"/>
      <c r="E48" s="204" t="str">
        <f>IF(ISBLANK(D48),"",IF(ISERROR(DATEDIF(C48,D48,"d")),'Helper - Textbausteine'!$B$14,IF(ISBLANK(D48),"",DATEDIF(C48,D48,"d"))))</f>
        <v/>
      </c>
      <c r="F48" s="297"/>
      <c r="G48" s="297"/>
      <c r="H48" s="77"/>
      <c r="I48" s="293" t="str">
        <f>IF(ISNUMBER(F48),(1000000*(VLOOKUP(H48,'Helper - Detektoren'!$A$2:$E$18,4,FALSE)))/(24*F48),"")</f>
        <v/>
      </c>
      <c r="J48" s="207" t="str">
        <f>IF(ISBLANK(F48),"",IF(ISBLANK(C48),'Helper - Textbausteine'!$B$3,IF(ISBLANK(H48),'Helper - Textbausteine'!$B$1,IF(I48=0,'Helper - Textbausteine'!$B$2,IF(ISTEXT(F48),'Helper - Textbausteine'!$B$9,IF(((E48*F48))/(365)&gt;='Helper - Textbausteine'!$B$40,'Helper - Textbausteine'!$B$4&amp;ROUND(((E48*F48))/(365),0)&amp;'Helper - Textbausteine'!$B$5,IF(ISNUMBER(F48),IF(AND(ISNUMBER(E48),ISNUMBER(F48),E48&gt;'Helper - Textbausteine'!$B$38,'Arbeitsplätze Detektoren'!F48&lt;'Helper - Textbausteine'!$B$40),'Helper - Textbausteine'!$B$10,IF((I48&lt;'Helper - Textbausteine'!$B$33),'Helper - Textbausteine'!$B$6,'Helper - Textbausteine'!$B$7&amp;W48&amp;'Helper - Textbausteine'!$B$8)),"")))))))</f>
        <v/>
      </c>
      <c r="K48" s="169"/>
      <c r="L48" s="76"/>
      <c r="M48" s="76"/>
      <c r="N48" s="204" t="str">
        <f>IF(ISBLANK(M48),"",IF(ISERROR(DATEDIF(L48,M48,"d")),'Helper - Textbausteine'!$B$14,IF(ISBLANK(M48),"",DATEDIF(L48,M48,"d"))))</f>
        <v/>
      </c>
      <c r="O48" s="77"/>
      <c r="P48" s="77"/>
      <c r="Q48" s="77"/>
      <c r="R48" s="210" t="str">
        <f>IF(AND(ISNUMBER(E48),ISNUMBER(F48),ISNUMBER(N48),ISNUMBER(O48)),ROUNDUP(((E48*F48)+(N48*O48))/(E48+N48),0),IF(AND(ISBLANK(L48),ISBLANK(M48),ISBLANK(O48)),"",'Helper - Textbausteine'!$B$12))</f>
        <v/>
      </c>
      <c r="S48" s="158"/>
      <c r="T48" s="213" t="str">
        <f>IF(ISBLANK(F48),"",IF(ISBLANK(H48),"",IF(ISBLANK(C48),"",IF(AND(ISBLANK(C48),ISBLANK(D48),ISBLANK(F48),ISBLANK(L48),ISBLANK(M48),ISBLANK(O48)),"",IF(ISNUMBER(R48),IF((R48&lt;'Helper - Textbausteine'!$B$40),'Helper - Textbausteine'!$B$21&amp;R48&amp;'Helper - Textbausteine'!$B$22, IF(ISBLANK(S48),'Helper - Textbausteine'!$B$31,IF(S48='Helper - Textbausteine'!$B$17,'Helper - Textbausteine'!$B$23,'Helper - Textbausteine'!$B$24)) ),IF((AND(NOT(ISBLANK(O48)),O48&lt;300,ISTEXT(F48))),'Helper - Textbausteine'!$B$25&amp;O48&amp;'Helper - Textbausteine'!$B$26,IF((AND(O48&gt;='Helper - Textbausteine'!$B$40,ISTEXT(F48))),IF(ISBLANK(S48),'Helper - Textbausteine'!$B$31,IF(S48='Helper - Textbausteine'!$B$17,'Helper - Textbausteine'!$B$23,'Helper - Textbausteine'!$B$27)),IF(ISTEXT(O48),'Helper - Textbausteine'!$B$28, IF(AND(NOT(ISBLANK(F48)),NOT(ISNUMBER(F48)),ISBLANK(O48)),
IF(NOT(OR(J48='Helper - Textbausteine'!$B$6,J48='Helper - Textbausteine'!$B$9)),'Helper - Textbausteine'!$B$29, IF(ISBLANK(S48),'Helper - Textbausteine'!$B$47,IF(S48='Helper - Textbausteine'!$B$17, 'Helper - Textbausteine'!$B$23,'Helper - Textbausteine'!$B$24))),
IF(AND(((E48*F48))/(365)&gt;='Helper - Textbausteine'!$B$40,ISBLANK(O48)), IF(ISBLANK(S48),'Helper - Textbausteine'!$B$31,IF(S48='Helper - Textbausteine'!$B$17,'Helper - Textbausteine'!$B$23,'Helper - Textbausteine'!$B$24)),IF(ISNUMBER(F48),
IF(NOT(OR(J48='Helper - Textbausteine'!$B$6,J48='Helper - Textbausteine'!$B$9)),'Helper - Textbausteine'!$B$29, IF(ISBLANK(S48),'Helper - Textbausteine'!$B$47,IF(S48='Helper - Textbausteine'!$B$17, 'Helper - Textbausteine'!$B$23,'Helper - Textbausteine'!$B$24))),
IF(ISTEXT(F48),
IF(NOT(OR(J48='Helper - Textbausteine'!$B$6,J48='Helper - Textbausteine'!$B$9)),'Helper - Textbausteine'!$B$29, IF(ISBLANK(S48),'Helper - Textbausteine'!$B$47,IF(S48='Helper - Textbausteine'!$B$17, 'Helper - Textbausteine'!$B$23,'Helper - Textbausteine'!$B$24))),
IF((AND(ISBLANK(F48),ISBLANK(O48))),"",IF((AND(ISBLANK(F48),NOT(ISBLANK(O48)))),'Helper - Textbausteine'!$B$30,""))))))))))))))</f>
        <v/>
      </c>
      <c r="U48" s="221" t="str">
        <f t="shared" si="0"/>
        <v/>
      </c>
      <c r="V48" s="222" t="str">
        <f>'Helper - Textbausteine'!A94&amp;"_DN_"&amp;IF(AND(ISBLANK(B48),ISBLANK(K48)),"","#1_"&amp;B48&amp;"_#2_"&amp;K48)</f>
        <v>45_DN_</v>
      </c>
      <c r="W48" s="69" t="str">
        <f>IF(ISNUMBER(I48),IF(I48&gt;'Helper - Textbausteine'!$B$34,'Helper - Textbausteine'!$C$34,IF(I48&gt;'Helper - Textbausteine'!$B$35,'Helper - Textbausteine'!$C$35,IF(I48&gt;'Helper - Textbausteine'!$B$36,'Helper - Textbausteine'!$C$36,"maximal "&amp;ROUND(I48,0)-'Helper - Textbausteine'!$B$32&amp;" Tage"))),"FEHLER")</f>
        <v>FEHLER</v>
      </c>
    </row>
    <row r="49" spans="1:23" s="69" customFormat="1" ht="60" customHeight="1" x14ac:dyDescent="0.25">
      <c r="A49" s="75"/>
      <c r="B49" s="159"/>
      <c r="C49" s="76"/>
      <c r="D49" s="76"/>
      <c r="E49" s="204" t="str">
        <f>IF(ISBLANK(D49),"",IF(ISERROR(DATEDIF(C49,D49,"d")),'Helper - Textbausteine'!$B$14,IF(ISBLANK(D49),"",DATEDIF(C49,D49,"d"))))</f>
        <v/>
      </c>
      <c r="F49" s="297"/>
      <c r="G49" s="297"/>
      <c r="H49" s="77"/>
      <c r="I49" s="293" t="str">
        <f>IF(ISNUMBER(F49),(1000000*(VLOOKUP(H49,'Helper - Detektoren'!$A$2:$E$18,4,FALSE)))/(24*F49),"")</f>
        <v/>
      </c>
      <c r="J49" s="207" t="str">
        <f>IF(ISBLANK(F49),"",IF(ISBLANK(C49),'Helper - Textbausteine'!$B$3,IF(ISBLANK(H49),'Helper - Textbausteine'!$B$1,IF(I49=0,'Helper - Textbausteine'!$B$2,IF(ISTEXT(F49),'Helper - Textbausteine'!$B$9,IF(((E49*F49))/(365)&gt;='Helper - Textbausteine'!$B$40,'Helper - Textbausteine'!$B$4&amp;ROUND(((E49*F49))/(365),0)&amp;'Helper - Textbausteine'!$B$5,IF(ISNUMBER(F49),IF(AND(ISNUMBER(E49),ISNUMBER(F49),E49&gt;'Helper - Textbausteine'!$B$38,'Arbeitsplätze Detektoren'!F49&lt;'Helper - Textbausteine'!$B$40),'Helper - Textbausteine'!$B$10,IF((I49&lt;'Helper - Textbausteine'!$B$33),'Helper - Textbausteine'!$B$6,'Helper - Textbausteine'!$B$7&amp;W49&amp;'Helper - Textbausteine'!$B$8)),"")))))))</f>
        <v/>
      </c>
      <c r="K49" s="169"/>
      <c r="L49" s="76"/>
      <c r="M49" s="76"/>
      <c r="N49" s="204" t="str">
        <f>IF(ISBLANK(M49),"",IF(ISERROR(DATEDIF(L49,M49,"d")),'Helper - Textbausteine'!$B$14,IF(ISBLANK(M49),"",DATEDIF(L49,M49,"d"))))</f>
        <v/>
      </c>
      <c r="O49" s="77"/>
      <c r="P49" s="77"/>
      <c r="Q49" s="77"/>
      <c r="R49" s="210" t="str">
        <f>IF(AND(ISNUMBER(E49),ISNUMBER(F49),ISNUMBER(N49),ISNUMBER(O49)),ROUNDUP(((E49*F49)+(N49*O49))/(E49+N49),0),IF(AND(ISBLANK(L49),ISBLANK(M49),ISBLANK(O49)),"",'Helper - Textbausteine'!$B$12))</f>
        <v/>
      </c>
      <c r="S49" s="158"/>
      <c r="T49" s="213" t="str">
        <f>IF(ISBLANK(F49),"",IF(ISBLANK(H49),"",IF(ISBLANK(C49),"",IF(AND(ISBLANK(C49),ISBLANK(D49),ISBLANK(F49),ISBLANK(L49),ISBLANK(M49),ISBLANK(O49)),"",IF(ISNUMBER(R49),IF((R49&lt;'Helper - Textbausteine'!$B$40),'Helper - Textbausteine'!$B$21&amp;R49&amp;'Helper - Textbausteine'!$B$22, IF(ISBLANK(S49),'Helper - Textbausteine'!$B$31,IF(S49='Helper - Textbausteine'!$B$17,'Helper - Textbausteine'!$B$23,'Helper - Textbausteine'!$B$24)) ),IF((AND(NOT(ISBLANK(O49)),O49&lt;300,ISTEXT(F49))),'Helper - Textbausteine'!$B$25&amp;O49&amp;'Helper - Textbausteine'!$B$26,IF((AND(O49&gt;='Helper - Textbausteine'!$B$40,ISTEXT(F49))),IF(ISBLANK(S49),'Helper - Textbausteine'!$B$31,IF(S49='Helper - Textbausteine'!$B$17,'Helper - Textbausteine'!$B$23,'Helper - Textbausteine'!$B$27)),IF(ISTEXT(O49),'Helper - Textbausteine'!$B$28, IF(AND(NOT(ISBLANK(F49)),NOT(ISNUMBER(F49)),ISBLANK(O49)),
IF(NOT(OR(J49='Helper - Textbausteine'!$B$6,J49='Helper - Textbausteine'!$B$9)),'Helper - Textbausteine'!$B$29, IF(ISBLANK(S49),'Helper - Textbausteine'!$B$47,IF(S49='Helper - Textbausteine'!$B$17, 'Helper - Textbausteine'!$B$23,'Helper - Textbausteine'!$B$24))),
IF(AND(((E49*F49))/(365)&gt;='Helper - Textbausteine'!$B$40,ISBLANK(O49)), IF(ISBLANK(S49),'Helper - Textbausteine'!$B$31,IF(S49='Helper - Textbausteine'!$B$17,'Helper - Textbausteine'!$B$23,'Helper - Textbausteine'!$B$24)),IF(ISNUMBER(F49),
IF(NOT(OR(J49='Helper - Textbausteine'!$B$6,J49='Helper - Textbausteine'!$B$9)),'Helper - Textbausteine'!$B$29, IF(ISBLANK(S49),'Helper - Textbausteine'!$B$47,IF(S49='Helper - Textbausteine'!$B$17, 'Helper - Textbausteine'!$B$23,'Helper - Textbausteine'!$B$24))),
IF(ISTEXT(F49),
IF(NOT(OR(J49='Helper - Textbausteine'!$B$6,J49='Helper - Textbausteine'!$B$9)),'Helper - Textbausteine'!$B$29, IF(ISBLANK(S49),'Helper - Textbausteine'!$B$47,IF(S49='Helper - Textbausteine'!$B$17, 'Helper - Textbausteine'!$B$23,'Helper - Textbausteine'!$B$24))),
IF((AND(ISBLANK(F49),ISBLANK(O49))),"",IF((AND(ISBLANK(F49),NOT(ISBLANK(O49)))),'Helper - Textbausteine'!$B$30,""))))))))))))))</f>
        <v/>
      </c>
      <c r="U49" s="221" t="str">
        <f t="shared" si="0"/>
        <v/>
      </c>
      <c r="V49" s="222" t="str">
        <f>'Helper - Textbausteine'!A95&amp;"_DN_"&amp;IF(AND(ISBLANK(B49),ISBLANK(K49)),"","#1_"&amp;B49&amp;"_#2_"&amp;K49)</f>
        <v>46_DN_</v>
      </c>
      <c r="W49" s="69" t="str">
        <f>IF(ISNUMBER(I49),IF(I49&gt;'Helper - Textbausteine'!$B$34,'Helper - Textbausteine'!$C$34,IF(I49&gt;'Helper - Textbausteine'!$B$35,'Helper - Textbausteine'!$C$35,IF(I49&gt;'Helper - Textbausteine'!$B$36,'Helper - Textbausteine'!$C$36,"maximal "&amp;ROUND(I49,0)-'Helper - Textbausteine'!$B$32&amp;" Tage"))),"FEHLER")</f>
        <v>FEHLER</v>
      </c>
    </row>
    <row r="50" spans="1:23" s="69" customFormat="1" ht="60" customHeight="1" x14ac:dyDescent="0.25">
      <c r="A50" s="75"/>
      <c r="B50" s="159"/>
      <c r="C50" s="76"/>
      <c r="D50" s="76"/>
      <c r="E50" s="204" t="str">
        <f>IF(ISBLANK(D50),"",IF(ISERROR(DATEDIF(C50,D50,"d")),'Helper - Textbausteine'!$B$14,IF(ISBLANK(D50),"",DATEDIF(C50,D50,"d"))))</f>
        <v/>
      </c>
      <c r="F50" s="297"/>
      <c r="G50" s="297"/>
      <c r="H50" s="77"/>
      <c r="I50" s="293" t="str">
        <f>IF(ISNUMBER(F50),(1000000*(VLOOKUP(H50,'Helper - Detektoren'!$A$2:$E$18,4,FALSE)))/(24*F50),"")</f>
        <v/>
      </c>
      <c r="J50" s="207" t="str">
        <f>IF(ISBLANK(F50),"",IF(ISBLANK(C50),'Helper - Textbausteine'!$B$3,IF(ISBLANK(H50),'Helper - Textbausteine'!$B$1,IF(I50=0,'Helper - Textbausteine'!$B$2,IF(ISTEXT(F50),'Helper - Textbausteine'!$B$9,IF(((E50*F50))/(365)&gt;='Helper - Textbausteine'!$B$40,'Helper - Textbausteine'!$B$4&amp;ROUND(((E50*F50))/(365),0)&amp;'Helper - Textbausteine'!$B$5,IF(ISNUMBER(F50),IF(AND(ISNUMBER(E50),ISNUMBER(F50),E50&gt;'Helper - Textbausteine'!$B$38,'Arbeitsplätze Detektoren'!F50&lt;'Helper - Textbausteine'!$B$40),'Helper - Textbausteine'!$B$10,IF((I50&lt;'Helper - Textbausteine'!$B$33),'Helper - Textbausteine'!$B$6,'Helper - Textbausteine'!$B$7&amp;W50&amp;'Helper - Textbausteine'!$B$8)),"")))))))</f>
        <v/>
      </c>
      <c r="K50" s="169"/>
      <c r="L50" s="76"/>
      <c r="M50" s="76"/>
      <c r="N50" s="204" t="str">
        <f>IF(ISBLANK(M50),"",IF(ISERROR(DATEDIF(L50,M50,"d")),'Helper - Textbausteine'!$B$14,IF(ISBLANK(M50),"",DATEDIF(L50,M50,"d"))))</f>
        <v/>
      </c>
      <c r="O50" s="77"/>
      <c r="P50" s="77"/>
      <c r="Q50" s="77"/>
      <c r="R50" s="210" t="str">
        <f>IF(AND(ISNUMBER(E50),ISNUMBER(F50),ISNUMBER(N50),ISNUMBER(O50)),ROUNDUP(((E50*F50)+(N50*O50))/(E50+N50),0),IF(AND(ISBLANK(L50),ISBLANK(M50),ISBLANK(O50)),"",'Helper - Textbausteine'!$B$12))</f>
        <v/>
      </c>
      <c r="S50" s="158"/>
      <c r="T50" s="213" t="str">
        <f>IF(ISBLANK(F50),"",IF(ISBLANK(H50),"",IF(ISBLANK(C50),"",IF(AND(ISBLANK(C50),ISBLANK(D50),ISBLANK(F50),ISBLANK(L50),ISBLANK(M50),ISBLANK(O50)),"",IF(ISNUMBER(R50),IF((R50&lt;'Helper - Textbausteine'!$B$40),'Helper - Textbausteine'!$B$21&amp;R50&amp;'Helper - Textbausteine'!$B$22, IF(ISBLANK(S50),'Helper - Textbausteine'!$B$31,IF(S50='Helper - Textbausteine'!$B$17,'Helper - Textbausteine'!$B$23,'Helper - Textbausteine'!$B$24)) ),IF((AND(NOT(ISBLANK(O50)),O50&lt;300,ISTEXT(F50))),'Helper - Textbausteine'!$B$25&amp;O50&amp;'Helper - Textbausteine'!$B$26,IF((AND(O50&gt;='Helper - Textbausteine'!$B$40,ISTEXT(F50))),IF(ISBLANK(S50),'Helper - Textbausteine'!$B$31,IF(S50='Helper - Textbausteine'!$B$17,'Helper - Textbausteine'!$B$23,'Helper - Textbausteine'!$B$27)),IF(ISTEXT(O50),'Helper - Textbausteine'!$B$28, IF(AND(NOT(ISBLANK(F50)),NOT(ISNUMBER(F50)),ISBLANK(O50)),
IF(NOT(OR(J50='Helper - Textbausteine'!$B$6,J50='Helper - Textbausteine'!$B$9)),'Helper - Textbausteine'!$B$29, IF(ISBLANK(S50),'Helper - Textbausteine'!$B$47,IF(S50='Helper - Textbausteine'!$B$17, 'Helper - Textbausteine'!$B$23,'Helper - Textbausteine'!$B$24))),
IF(AND(((E50*F50))/(365)&gt;='Helper - Textbausteine'!$B$40,ISBLANK(O50)), IF(ISBLANK(S50),'Helper - Textbausteine'!$B$31,IF(S50='Helper - Textbausteine'!$B$17,'Helper - Textbausteine'!$B$23,'Helper - Textbausteine'!$B$24)),IF(ISNUMBER(F50),
IF(NOT(OR(J50='Helper - Textbausteine'!$B$6,J50='Helper - Textbausteine'!$B$9)),'Helper - Textbausteine'!$B$29, IF(ISBLANK(S50),'Helper - Textbausteine'!$B$47,IF(S50='Helper - Textbausteine'!$B$17, 'Helper - Textbausteine'!$B$23,'Helper - Textbausteine'!$B$24))),
IF(ISTEXT(F50),
IF(NOT(OR(J50='Helper - Textbausteine'!$B$6,J50='Helper - Textbausteine'!$B$9)),'Helper - Textbausteine'!$B$29, IF(ISBLANK(S50),'Helper - Textbausteine'!$B$47,IF(S50='Helper - Textbausteine'!$B$17, 'Helper - Textbausteine'!$B$23,'Helper - Textbausteine'!$B$24))),
IF((AND(ISBLANK(F50),ISBLANK(O50))),"",IF((AND(ISBLANK(F50),NOT(ISBLANK(O50)))),'Helper - Textbausteine'!$B$30,""))))))))))))))</f>
        <v/>
      </c>
      <c r="U50" s="221" t="str">
        <f t="shared" si="0"/>
        <v/>
      </c>
      <c r="V50" s="222" t="str">
        <f>'Helper - Textbausteine'!A96&amp;"_DN_"&amp;IF(AND(ISBLANK(B50),ISBLANK(K50)),"","#1_"&amp;B50&amp;"_#2_"&amp;K50)</f>
        <v>47_DN_</v>
      </c>
      <c r="W50" s="69" t="str">
        <f>IF(ISNUMBER(I50),IF(I50&gt;'Helper - Textbausteine'!$B$34,'Helper - Textbausteine'!$C$34,IF(I50&gt;'Helper - Textbausteine'!$B$35,'Helper - Textbausteine'!$C$35,IF(I50&gt;'Helper - Textbausteine'!$B$36,'Helper - Textbausteine'!$C$36,"maximal "&amp;ROUND(I50,0)-'Helper - Textbausteine'!$B$32&amp;" Tage"))),"FEHLER")</f>
        <v>FEHLER</v>
      </c>
    </row>
    <row r="51" spans="1:23" s="69" customFormat="1" ht="60" customHeight="1" x14ac:dyDescent="0.25">
      <c r="A51" s="75"/>
      <c r="B51" s="159"/>
      <c r="C51" s="76"/>
      <c r="D51" s="76"/>
      <c r="E51" s="204" t="str">
        <f>IF(ISBLANK(D51),"",IF(ISERROR(DATEDIF(C51,D51,"d")),'Helper - Textbausteine'!$B$14,IF(ISBLANK(D51),"",DATEDIF(C51,D51,"d"))))</f>
        <v/>
      </c>
      <c r="F51" s="297"/>
      <c r="G51" s="297"/>
      <c r="H51" s="77"/>
      <c r="I51" s="293" t="str">
        <f>IF(ISNUMBER(F51),(1000000*(VLOOKUP(H51,'Helper - Detektoren'!$A$2:$E$18,4,FALSE)))/(24*F51),"")</f>
        <v/>
      </c>
      <c r="J51" s="207" t="str">
        <f>IF(ISBLANK(F51),"",IF(ISBLANK(C51),'Helper - Textbausteine'!$B$3,IF(ISBLANK(H51),'Helper - Textbausteine'!$B$1,IF(I51=0,'Helper - Textbausteine'!$B$2,IF(ISTEXT(F51),'Helper - Textbausteine'!$B$9,IF(((E51*F51))/(365)&gt;='Helper - Textbausteine'!$B$40,'Helper - Textbausteine'!$B$4&amp;ROUND(((E51*F51))/(365),0)&amp;'Helper - Textbausteine'!$B$5,IF(ISNUMBER(F51),IF(AND(ISNUMBER(E51),ISNUMBER(F51),E51&gt;'Helper - Textbausteine'!$B$38,'Arbeitsplätze Detektoren'!F51&lt;'Helper - Textbausteine'!$B$40),'Helper - Textbausteine'!$B$10,IF((I51&lt;'Helper - Textbausteine'!$B$33),'Helper - Textbausteine'!$B$6,'Helper - Textbausteine'!$B$7&amp;W51&amp;'Helper - Textbausteine'!$B$8)),"")))))))</f>
        <v/>
      </c>
      <c r="K51" s="169"/>
      <c r="L51" s="76"/>
      <c r="M51" s="76"/>
      <c r="N51" s="204" t="str">
        <f>IF(ISBLANK(M51),"",IF(ISERROR(DATEDIF(L51,M51,"d")),'Helper - Textbausteine'!$B$14,IF(ISBLANK(M51),"",DATEDIF(L51,M51,"d"))))</f>
        <v/>
      </c>
      <c r="O51" s="77"/>
      <c r="P51" s="77"/>
      <c r="Q51" s="77"/>
      <c r="R51" s="210" t="str">
        <f>IF(AND(ISNUMBER(E51),ISNUMBER(F51),ISNUMBER(N51),ISNUMBER(O51)),ROUNDUP(((E51*F51)+(N51*O51))/(E51+N51),0),IF(AND(ISBLANK(L51),ISBLANK(M51),ISBLANK(O51)),"",'Helper - Textbausteine'!$B$12))</f>
        <v/>
      </c>
      <c r="S51" s="158"/>
      <c r="T51" s="213" t="str">
        <f>IF(ISBLANK(F51),"",IF(ISBLANK(H51),"",IF(ISBLANK(C51),"",IF(AND(ISBLANK(C51),ISBLANK(D51),ISBLANK(F51),ISBLANK(L51),ISBLANK(M51),ISBLANK(O51)),"",IF(ISNUMBER(R51),IF((R51&lt;'Helper - Textbausteine'!$B$40),'Helper - Textbausteine'!$B$21&amp;R51&amp;'Helper - Textbausteine'!$B$22, IF(ISBLANK(S51),'Helper - Textbausteine'!$B$31,IF(S51='Helper - Textbausteine'!$B$17,'Helper - Textbausteine'!$B$23,'Helper - Textbausteine'!$B$24)) ),IF((AND(NOT(ISBLANK(O51)),O51&lt;300,ISTEXT(F51))),'Helper - Textbausteine'!$B$25&amp;O51&amp;'Helper - Textbausteine'!$B$26,IF((AND(O51&gt;='Helper - Textbausteine'!$B$40,ISTEXT(F51))),IF(ISBLANK(S51),'Helper - Textbausteine'!$B$31,IF(S51='Helper - Textbausteine'!$B$17,'Helper - Textbausteine'!$B$23,'Helper - Textbausteine'!$B$27)),IF(ISTEXT(O51),'Helper - Textbausteine'!$B$28, IF(AND(NOT(ISBLANK(F51)),NOT(ISNUMBER(F51)),ISBLANK(O51)),
IF(NOT(OR(J51='Helper - Textbausteine'!$B$6,J51='Helper - Textbausteine'!$B$9)),'Helper - Textbausteine'!$B$29, IF(ISBLANK(S51),'Helper - Textbausteine'!$B$47,IF(S51='Helper - Textbausteine'!$B$17, 'Helper - Textbausteine'!$B$23,'Helper - Textbausteine'!$B$24))),
IF(AND(((E51*F51))/(365)&gt;='Helper - Textbausteine'!$B$40,ISBLANK(O51)), IF(ISBLANK(S51),'Helper - Textbausteine'!$B$31,IF(S51='Helper - Textbausteine'!$B$17,'Helper - Textbausteine'!$B$23,'Helper - Textbausteine'!$B$24)),IF(ISNUMBER(F51),
IF(NOT(OR(J51='Helper - Textbausteine'!$B$6,J51='Helper - Textbausteine'!$B$9)),'Helper - Textbausteine'!$B$29, IF(ISBLANK(S51),'Helper - Textbausteine'!$B$47,IF(S51='Helper - Textbausteine'!$B$17, 'Helper - Textbausteine'!$B$23,'Helper - Textbausteine'!$B$24))),
IF(ISTEXT(F51),
IF(NOT(OR(J51='Helper - Textbausteine'!$B$6,J51='Helper - Textbausteine'!$B$9)),'Helper - Textbausteine'!$B$29, IF(ISBLANK(S51),'Helper - Textbausteine'!$B$47,IF(S51='Helper - Textbausteine'!$B$17, 'Helper - Textbausteine'!$B$23,'Helper - Textbausteine'!$B$24))),
IF((AND(ISBLANK(F51),ISBLANK(O51))),"",IF((AND(ISBLANK(F51),NOT(ISBLANK(O51)))),'Helper - Textbausteine'!$B$30,""))))))))))))))</f>
        <v/>
      </c>
      <c r="U51" s="221" t="str">
        <f t="shared" si="0"/>
        <v/>
      </c>
      <c r="V51" s="222" t="str">
        <f>'Helper - Textbausteine'!A97&amp;"_DN_"&amp;IF(AND(ISBLANK(B51),ISBLANK(K51)),"","#1_"&amp;B51&amp;"_#2_"&amp;K51)</f>
        <v>48_DN_</v>
      </c>
      <c r="W51" s="69" t="str">
        <f>IF(ISNUMBER(I51),IF(I51&gt;'Helper - Textbausteine'!$B$34,'Helper - Textbausteine'!$C$34,IF(I51&gt;'Helper - Textbausteine'!$B$35,'Helper - Textbausteine'!$C$35,IF(I51&gt;'Helper - Textbausteine'!$B$36,'Helper - Textbausteine'!$C$36,"maximal "&amp;ROUND(I51,0)-'Helper - Textbausteine'!$B$32&amp;" Tage"))),"FEHLER")</f>
        <v>FEHLER</v>
      </c>
    </row>
    <row r="52" spans="1:23" s="69" customFormat="1" ht="60" customHeight="1" thickBot="1" x14ac:dyDescent="0.3">
      <c r="A52" s="78"/>
      <c r="B52" s="160"/>
      <c r="C52" s="80"/>
      <c r="D52" s="80"/>
      <c r="E52" s="205" t="str">
        <f>IF(ISBLANK(D52),"",IF(ISERROR(DATEDIF(C52,D52,"d")),'Helper - Textbausteine'!$B$14,IF(ISBLANK(D52),"",DATEDIF(C52,D52,"d"))))</f>
        <v/>
      </c>
      <c r="F52" s="299"/>
      <c r="G52" s="299"/>
      <c r="H52" s="79"/>
      <c r="I52" s="294" t="str">
        <f>IF(ISNUMBER(F52),(1000000*(VLOOKUP(H52,'Helper - Detektoren'!$A$2:$E$18,4,FALSE)))/(24*F52),"")</f>
        <v/>
      </c>
      <c r="J52" s="208" t="str">
        <f>IF(ISBLANK(F52),"",IF(ISBLANK(C52),'Helper - Textbausteine'!$B$3,IF(ISBLANK(H52),'Helper - Textbausteine'!$B$1,IF(I52=0,'Helper - Textbausteine'!$B$2,IF(ISTEXT(F52),'Helper - Textbausteine'!$B$9,IF(((E52*F52))/(365)&gt;='Helper - Textbausteine'!$B$40,'Helper - Textbausteine'!$B$4&amp;ROUND(((E52*F52))/(365),0)&amp;'Helper - Textbausteine'!$B$5,IF(ISNUMBER(F52),IF(AND(ISNUMBER(E52),ISNUMBER(F52),E52&gt;'Helper - Textbausteine'!$B$38,'Arbeitsplätze Detektoren'!F52&lt;'Helper - Textbausteine'!$B$40),'Helper - Textbausteine'!$B$10,IF((I52&lt;'Helper - Textbausteine'!$B$33),'Helper - Textbausteine'!$B$6,'Helper - Textbausteine'!$B$7&amp;W52&amp;'Helper - Textbausteine'!$B$8)),"")))))))</f>
        <v/>
      </c>
      <c r="K52" s="170"/>
      <c r="L52" s="80"/>
      <c r="M52" s="80"/>
      <c r="N52" s="205" t="str">
        <f>IF(ISBLANK(M52),"",IF(ISERROR(DATEDIF(L52,M52,"d")),'Helper - Textbausteine'!$B$14,IF(ISBLANK(M52),"",DATEDIF(L52,M52,"d"))))</f>
        <v/>
      </c>
      <c r="O52" s="79"/>
      <c r="P52" s="79"/>
      <c r="Q52" s="79"/>
      <c r="R52" s="211" t="str">
        <f>IF(AND(ISNUMBER(E52),ISNUMBER(F52),ISNUMBER(N52),ISNUMBER(O52)),ROUNDUP(((E52*F52)+(N52*O52))/(E52+N52),0),IF(AND(ISBLANK(L52),ISBLANK(M52),ISBLANK(O52)),"",'Helper - Textbausteine'!$B$12))</f>
        <v/>
      </c>
      <c r="S52" s="161"/>
      <c r="T52" s="214" t="str">
        <f>IF(ISBLANK(F52),"",IF(ISBLANK(H52),"",IF(ISBLANK(C52),"",IF(AND(ISBLANK(C52),ISBLANK(D52),ISBLANK(F52),ISBLANK(L52),ISBLANK(M52),ISBLANK(O52)),"",IF(ISNUMBER(R52),IF((R52&lt;'Helper - Textbausteine'!$B$40),'Helper - Textbausteine'!$B$21&amp;R52&amp;'Helper - Textbausteine'!$B$22, IF(ISBLANK(S52),'Helper - Textbausteine'!$B$31,IF(S52='Helper - Textbausteine'!$B$17,'Helper - Textbausteine'!$B$23,'Helper - Textbausteine'!$B$24)) ),IF((AND(NOT(ISBLANK(O52)),O52&lt;300,ISTEXT(F52))),'Helper - Textbausteine'!$B$25&amp;O52&amp;'Helper - Textbausteine'!$B$26,IF((AND(O52&gt;='Helper - Textbausteine'!$B$40,ISTEXT(F52))),IF(ISBLANK(S52),'Helper - Textbausteine'!$B$31,IF(S52='Helper - Textbausteine'!$B$17,'Helper - Textbausteine'!$B$23,'Helper - Textbausteine'!$B$27)),IF(ISTEXT(O52),'Helper - Textbausteine'!$B$28, IF(AND(NOT(ISBLANK(F52)),NOT(ISNUMBER(F52)),ISBLANK(O52)),
IF(NOT(OR(J52='Helper - Textbausteine'!$B$6,J52='Helper - Textbausteine'!$B$9)),'Helper - Textbausteine'!$B$29, IF(ISBLANK(S52),'Helper - Textbausteine'!$B$47,IF(S52='Helper - Textbausteine'!$B$17, 'Helper - Textbausteine'!$B$23,'Helper - Textbausteine'!$B$24))),
IF(AND(((E52*F52))/(365)&gt;='Helper - Textbausteine'!$B$40,ISBLANK(O52)), IF(ISBLANK(S52),'Helper - Textbausteine'!$B$31,IF(S52='Helper - Textbausteine'!$B$17,'Helper - Textbausteine'!$B$23,'Helper - Textbausteine'!$B$24)),IF(ISNUMBER(F52),
IF(NOT(OR(J52='Helper - Textbausteine'!$B$6,J52='Helper - Textbausteine'!$B$9)),'Helper - Textbausteine'!$B$29, IF(ISBLANK(S52),'Helper - Textbausteine'!$B$47,IF(S52='Helper - Textbausteine'!$B$17, 'Helper - Textbausteine'!$B$23,'Helper - Textbausteine'!$B$24))),
IF(ISTEXT(F52),
IF(NOT(OR(J52='Helper - Textbausteine'!$B$6,J52='Helper - Textbausteine'!$B$9)),'Helper - Textbausteine'!$B$29, IF(ISBLANK(S52),'Helper - Textbausteine'!$B$47,IF(S52='Helper - Textbausteine'!$B$17, 'Helper - Textbausteine'!$B$23,'Helper - Textbausteine'!$B$24))),
IF((AND(ISBLANK(F52),ISBLANK(O52))),"",IF((AND(ISBLANK(F52),NOT(ISBLANK(O52)))),'Helper - Textbausteine'!$B$30,""))))))))))))))</f>
        <v/>
      </c>
      <c r="U52" s="223" t="str">
        <f t="shared" si="0"/>
        <v/>
      </c>
      <c r="V52" s="222" t="str">
        <f>'Helper - Textbausteine'!A98&amp;"_DN_"&amp;IF(AND(ISBLANK(B52),ISBLANK(K52)),"","#1_"&amp;B52&amp;"_#2_"&amp;K52)</f>
        <v>49_DN_</v>
      </c>
      <c r="W52" s="69" t="str">
        <f>IF(ISNUMBER(I52),IF(I52&gt;'Helper - Textbausteine'!$B$34,'Helper - Textbausteine'!$C$34,IF(I52&gt;'Helper - Textbausteine'!$B$35,'Helper - Textbausteine'!$C$35,IF(I52&gt;'Helper - Textbausteine'!$B$36,'Helper - Textbausteine'!$C$36,"maximal "&amp;ROUND(I52,0)-'Helper - Textbausteine'!$B$32&amp;" Tage"))),"FEHLER")</f>
        <v>FEHLER</v>
      </c>
    </row>
    <row r="53" spans="1:23" ht="13.5" thickTop="1" x14ac:dyDescent="0.2">
      <c r="A53" s="155"/>
      <c r="B53" s="155"/>
      <c r="C53" s="155"/>
      <c r="D53" s="155"/>
      <c r="E53" s="155"/>
      <c r="F53" s="154"/>
      <c r="G53" s="154"/>
      <c r="H53" s="155"/>
      <c r="I53" s="228"/>
      <c r="J53" s="156" t="str">
        <f>IF(ISNUMBER(F53),IF((I53&lt;28),"Neues Exposimeter mit erweitertem Messbereich nutzen, oder Maßnahme durchführen, oder Arbeitsplatz direkt anmelden","Erneut messen. Mit einem Messgerät desselben Type beträgt die maximale Messdauer bei gleibleibender durchschnittlicher Radonkonzentration "&amp;ROUND(I53-10,0)&amp;" Tage."),"")</f>
        <v/>
      </c>
      <c r="K53" s="155"/>
      <c r="L53" s="155"/>
      <c r="M53" s="155"/>
      <c r="N53" s="155"/>
      <c r="O53" s="155"/>
      <c r="P53" s="155"/>
      <c r="Q53" s="155"/>
      <c r="R53" s="155"/>
      <c r="S53" s="179"/>
      <c r="T53" s="154"/>
      <c r="U53" s="224"/>
    </row>
  </sheetData>
  <sheetProtection algorithmName="SHA-512" hashValue="R1Xbjwge1Kb7A+OeVZy6zQZiZakE4fyVnFp95crPtzxlx5ja0ZU7NvDABE/x2HdceDM2Lw0SUYYnE2KGn/ayZg==" saltValue="PrYyFRKmmCz0j8AHeTrGpg==" spinCount="100000" sheet="1" objects="1" scenarios="1"/>
  <mergeCells count="3">
    <mergeCell ref="K1:Q1"/>
    <mergeCell ref="B1:H1"/>
    <mergeCell ref="R1:T1"/>
  </mergeCells>
  <dataValidations count="8">
    <dataValidation type="whole" allowBlank="1" showInputMessage="1" showErrorMessage="1" errorTitle="Falscher Feldinhalt" error="Bitte geben Sie eine ganze Zahl zwischen 0 und 1000 ein." sqref="E4:E52 N4:N52">
      <formula1>0</formula1>
      <formula2>1000</formula2>
    </dataValidation>
    <dataValidation type="decimal" allowBlank="1" showInputMessage="1" showErrorMessage="1" errorTitle="Falscher Inhalt" error="Bitte geben Sie eine positive Zahl ein." sqref="G4:G52">
      <formula1>0</formula1>
      <formula2>999999999999</formula2>
    </dataValidation>
    <dataValidation type="textLength" errorStyle="warning" allowBlank="1" showInputMessage="1" showErrorMessage="1" errorTitle="Zu viele Zeichen angegeben" error="Sofern möglich bitte weniger als 60 Zeichen verwenden." sqref="A37:A52">
      <formula1>0</formula1>
      <formula2>60</formula2>
    </dataValidation>
    <dataValidation type="textLength" errorStyle="information" allowBlank="1" showInputMessage="1" showErrorMessage="1" errorTitle="Zu viele Zeichen angegeben" error="Sofern möglich bitte weniger als 60 Zeichen verwenden. Sie können jedoch dennoch &quot;OK&quot; wählen und mehr Zeichen eingeben." sqref="A4:A36">
      <formula1>0</formula1>
      <formula2>60</formula2>
    </dataValidation>
    <dataValidation type="date" allowBlank="1" showInputMessage="1" showErrorMessage="1" errorTitle="Falscher Inhalt" error="Bitte geben Sie ein Datum nach dem Schema DD.MM.YYYY ein. Das eingegebene Datum muss im Zeitraum vom 01.01.1900 bis heute liegen. " sqref="L4:M4 C4:D52">
      <formula1>1</formula1>
      <formula2>TODAY()</formula2>
    </dataValidation>
    <dataValidation type="decimal" errorStyle="warning" allowBlank="1" showInputMessage="1" showErrorMessage="1" errorTitle="Datenüberprüfung" error="Bitte geben Sie, falls möglich, eine positive Zahl ein. Sie können jedoch, sofern erforderlich, mit Klick auf &quot;Ja&quot; auch Textinhalte eingeben." sqref="F4:F52">
      <formula1>0</formula1>
      <formula2>999999</formula2>
    </dataValidation>
    <dataValidation allowBlank="1" showInputMessage="1" showErrorMessage="1" errorTitle="Falscher Inhalt" error="Wählen Sie eines der vorgegebenen Messgeräte aus. Falls dieses nicht aufgelistet ist, wählen Sie &quot;Sonstiges&quot; und geben weitere Informationen in den Bemerkungen des Tabellenblattes &quot;Daten zum Betrieb&quot; an." sqref="I2:J1048576"/>
    <dataValidation type="date" allowBlank="1" showInputMessage="1" showErrorMessage="1" sqref="M5:M52">
      <formula1>1</formula1>
      <formula2>TODAY()</formula2>
    </dataValidation>
  </dataValidations>
  <pageMargins left="0.43307086614173229" right="0.43307086614173229" top="0.59055118110236227" bottom="0.59055118110236227" header="0.23622047244094491" footer="0.23622047244094491"/>
  <pageSetup paperSize="9" orientation="landscape" verticalDpi="90" r:id="rId1"/>
  <headerFooter>
    <oddHeader>&amp;C&amp;"Arial,Fett"&amp;18Angabe von Messergebnissen der Radon-Aktivitätskonzentration</oddHeader>
    <oddFooter>&amp;L&amp;"Arial,Standard"&amp;10Stand: März 2022&amp;R&amp;"Arial,Standard"&amp;10Seite &amp;P von &amp;N</oddFooter>
  </headerFooter>
  <legacyDrawing r:id="rId2"/>
  <extLst>
    <ext xmlns:x14="http://schemas.microsoft.com/office/spreadsheetml/2009/9/main" uri="{78C0D931-6437-407d-A8EE-F0AAD7539E65}">
      <x14:conditionalFormattings>
        <x14:conditionalFormatting xmlns:xm="http://schemas.microsoft.com/office/excel/2006/main">
          <x14:cfRule type="cellIs" priority="28" operator="greaterThanOrEqual" id="{A3F00DE1-6032-4DA3-8A43-19CFDEB51EB1}">
            <xm:f>'Helper - Textbausteine'!$B$40</xm:f>
            <x14:dxf>
              <font>
                <b/>
                <i val="0"/>
                <color auto="1"/>
              </font>
              <fill>
                <patternFill>
                  <bgColor rgb="FFFF0000"/>
                </patternFill>
              </fill>
            </x14:dxf>
          </x14:cfRule>
          <xm:sqref>O9:O52 F4:F52</xm:sqref>
        </x14:conditionalFormatting>
        <x14:conditionalFormatting xmlns:xm="http://schemas.microsoft.com/office/excel/2006/main">
          <x14:cfRule type="cellIs" priority="13" operator="greaterThanOrEqual" id="{F7A730C5-A228-4958-8DF2-B6B8F692F6EF}">
            <xm:f>'Helper - Textbausteine'!$B$40</xm:f>
            <x14:dxf>
              <font>
                <b/>
                <i val="0"/>
                <color auto="1"/>
              </font>
              <fill>
                <patternFill>
                  <bgColor rgb="FFFF0000"/>
                </patternFill>
              </fill>
            </x14:dxf>
          </x14:cfRule>
          <xm:sqref>O4:O6</xm:sqref>
        </x14:conditionalFormatting>
        <x14:conditionalFormatting xmlns:xm="http://schemas.microsoft.com/office/excel/2006/main">
          <x14:cfRule type="cellIs" priority="1" operator="equal" id="{66702877-C3E7-4D06-95D4-8809C877BADC}">
            <xm:f>'Helper - Textbausteine'!$B$47</xm:f>
            <x14:dxf>
              <font>
                <b/>
                <i val="0"/>
              </font>
              <fill>
                <patternFill>
                  <bgColor rgb="FFFFFF00"/>
                </patternFill>
              </fill>
            </x14:dxf>
          </x14:cfRule>
          <x14:cfRule type="cellIs" priority="3" operator="equal" id="{E59E6B7F-0B94-41C5-A1E2-F69E0A34869A}">
            <xm:f>'Helper - Textbausteine'!$B$31</xm:f>
            <x14:dxf>
              <font>
                <b/>
                <i val="0"/>
              </font>
              <fill>
                <patternFill>
                  <bgColor rgb="FFFFFF00"/>
                </patternFill>
              </fill>
            </x14:dxf>
          </x14:cfRule>
          <x14:cfRule type="cellIs" priority="12" operator="equal" id="{74177A92-7064-429C-AABF-6C7AE2D8B92E}">
            <xm:f>'Helper - Textbausteine'!$B$27</xm:f>
            <x14:dxf>
              <font>
                <b/>
                <i val="0"/>
              </font>
              <fill>
                <patternFill>
                  <bgColor rgb="FFFF0000"/>
                </patternFill>
              </fill>
            </x14:dxf>
          </x14:cfRule>
          <x14:cfRule type="cellIs" priority="18" operator="equal" id="{E64DFD28-8F8D-4828-A295-E48B6A183410}">
            <xm:f>'Helper - Textbausteine'!$B$24</xm:f>
            <x14:dxf>
              <font>
                <b/>
                <i val="0"/>
                <color auto="1"/>
              </font>
              <fill>
                <patternFill>
                  <bgColor rgb="FFFF0000"/>
                </patternFill>
              </fill>
            </x14:dxf>
          </x14:cfRule>
          <xm:sqref>T4:T52</xm:sqref>
        </x14:conditionalFormatting>
        <x14:conditionalFormatting xmlns:xm="http://schemas.microsoft.com/office/excel/2006/main">
          <x14:cfRule type="cellIs" priority="8" operator="between" id="{BC7B463D-6A7D-420D-AE60-B872B7F22887}">
            <xm:f>'Helper - Textbausteine'!$B$40</xm:f>
            <xm:f>'Helper - Textbausteine'!$B$41</xm:f>
            <x14:dxf>
              <font>
                <b/>
                <i val="0"/>
              </font>
              <fill>
                <patternFill>
                  <bgColor rgb="FFFFC000"/>
                </patternFill>
              </fill>
            </x14:dxf>
          </x14:cfRule>
          <xm:sqref>U1:U1048576</xm:sqref>
        </x14:conditionalFormatting>
        <x14:conditionalFormatting xmlns:xm="http://schemas.microsoft.com/office/excel/2006/main">
          <x14:cfRule type="cellIs" priority="52" operator="equal" id="{4C736DDA-888A-4BA5-86E6-2EC03DB0FEF5}">
            <xm:f>'Helper - Textbausteine'!$B$12</xm:f>
            <x14:dxf>
              <font>
                <b/>
                <i val="0"/>
              </font>
            </x14:dxf>
          </x14:cfRule>
          <x14:cfRule type="cellIs" priority="53" operator="between" id="{0ADF8A0F-105F-4BE1-8F02-3A32A413B67D}">
            <xm:f>'Helper - Textbausteine'!$B$40</xm:f>
            <xm:f>'Helper - Textbausteine'!$B$41</xm:f>
            <x14:dxf>
              <font>
                <b/>
                <i val="0"/>
                <color auto="1"/>
              </font>
              <fill>
                <patternFill>
                  <bgColor rgb="FFFF0000"/>
                </patternFill>
              </fill>
            </x14:dxf>
          </x14:cfRule>
          <xm:sqref>R4:R52</xm:sqref>
        </x14:conditionalFormatting>
        <x14:conditionalFormatting xmlns:xm="http://schemas.microsoft.com/office/excel/2006/main">
          <x14:cfRule type="cellIs" priority="7" operator="equal" id="{E2172A40-E8C0-41FA-B144-EED67FBEF50B}">
            <xm:f>'Helper - Textbausteine'!$B$14</xm:f>
            <x14:dxf>
              <font>
                <b/>
                <i val="0"/>
              </font>
              <fill>
                <patternFill>
                  <bgColor rgb="FFFF0000"/>
                </patternFill>
              </fill>
            </x14:dxf>
          </x14:cfRule>
          <xm:sqref>E4:E52 N9:N52</xm:sqref>
        </x14:conditionalFormatting>
        <x14:conditionalFormatting xmlns:xm="http://schemas.microsoft.com/office/excel/2006/main">
          <x14:cfRule type="cellIs" priority="6" operator="equal" id="{8DFFA471-F1A8-452A-BA87-7A4A1DA41575}">
            <xm:f>'Helper - Textbausteine'!$B$14</xm:f>
            <x14:dxf>
              <font>
                <b/>
                <i val="0"/>
              </font>
              <fill>
                <patternFill>
                  <bgColor rgb="FFFF0000"/>
                </patternFill>
              </fill>
            </x14:dxf>
          </x14:cfRule>
          <xm:sqref>N4:N6</xm:sqref>
        </x14:conditionalFormatting>
        <x14:conditionalFormatting xmlns:xm="http://schemas.microsoft.com/office/excel/2006/main">
          <x14:cfRule type="cellIs" priority="5" operator="greaterThanOrEqual" id="{9F7FB352-8B59-4DB6-9928-0C1A0C9CCFF3}">
            <xm:f>'Helper - Textbausteine'!$B$40</xm:f>
            <x14:dxf>
              <font>
                <b/>
                <i val="0"/>
                <color auto="1"/>
              </font>
              <fill>
                <patternFill>
                  <bgColor rgb="FFFF0000"/>
                </patternFill>
              </fill>
            </x14:dxf>
          </x14:cfRule>
          <xm:sqref>O7:O8</xm:sqref>
        </x14:conditionalFormatting>
        <x14:conditionalFormatting xmlns:xm="http://schemas.microsoft.com/office/excel/2006/main">
          <x14:cfRule type="cellIs" priority="4" operator="equal" id="{0D135AD1-C4F3-43DC-9883-906CF8BF4A4A}">
            <xm:f>'Helper - Textbausteine'!$B$14</xm:f>
            <x14:dxf>
              <font>
                <b/>
                <i val="0"/>
              </font>
              <fill>
                <patternFill>
                  <bgColor rgb="FFFF0000"/>
                </patternFill>
              </fill>
            </x14:dxf>
          </x14:cfRule>
          <xm:sqref>N7:N8</xm:sqref>
        </x14:conditionalFormatting>
      </x14:conditionalFormattings>
    </ext>
    <ext xmlns:x14="http://schemas.microsoft.com/office/spreadsheetml/2009/9/main" uri="{CCE6A557-97BC-4b89-ADB6-D9C93CAAB3DF}">
      <x14:dataValidations xmlns:xm="http://schemas.microsoft.com/office/excel/2006/main" count="3">
        <x14:dataValidation type="list" allowBlank="1" showInputMessage="1" showErrorMessage="1">
          <x14:formula1>
            <xm:f>'Helper - Textbausteine'!$B$17:$B$19</xm:f>
          </x14:formula1>
          <xm:sqref>S4:S52</xm:sqref>
        </x14:dataValidation>
        <x14:dataValidation type="list" allowBlank="1" showInputMessage="1" showErrorMessage="1" errorTitle="Falscher Inhalt" error="Wählen Sie eines der vorgegebenen Messgeräte aus. Falls dieses nicht aufgelistet ist, wählen Sie &quot;Sonstiges&quot; und geben weitere Informationen in den Bemerkungen des Tabellenblattes &quot;Daten zum Betrieb&quot; an.">
          <x14:formula1>
            <xm:f>'Helper - Detektoren'!$A$2:$A$9</xm:f>
          </x14:formula1>
          <xm:sqref>Q4:Q52</xm:sqref>
        </x14:dataValidation>
        <x14:dataValidation type="list" allowBlank="1" showInputMessage="1" showErrorMessage="1">
          <x14:formula1>
            <xm:f>'Helper - Detektoren'!$A$2:$A$9</xm:f>
          </x14:formula1>
          <xm:sqref>H4:H52</xm:sqref>
        </x14:dataValidation>
      </x14:dataValidations>
    </ext>
  </extLst>
</worksheet>
</file>

<file path=xl/worksheets/sheet3.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mc:Ignorable="x14ac">
  <dimension ref="A1:P52"/>
  <sheetViews>
    <sheetView view="pageBreakPreview" zoomScale="120" zoomScaleNormal="145" zoomScaleSheetLayoutView="120" zoomScalePageLayoutView="145" workbookViewId="0">
      <pane xSplit="2" ySplit="2" topLeftCell="C3" activePane="bottomRight" state="frozen"/>
      <selection pane="topRight" activeCell="B1" sqref="B1"/>
      <selection pane="bottomLeft" activeCell="A3" sqref="A3"/>
      <selection pane="bottomRight" activeCell="I3" sqref="I3"/>
    </sheetView>
  </sheetViews>
  <sheetFormatPr baseColWidth="10" defaultColWidth="8.140625" defaultRowHeight="11.25" x14ac:dyDescent="0.2"/>
  <cols>
    <col min="1" max="1" width="0" style="230" hidden="1" customWidth="1"/>
    <col min="2" max="2" width="8.140625" style="71"/>
    <col min="3" max="3" width="8.7109375" style="71" customWidth="1"/>
    <col min="4" max="5" width="8.140625" style="71"/>
    <col min="6" max="6" width="12.7109375" style="72" customWidth="1"/>
    <col min="7" max="10" width="8.140625" style="71"/>
    <col min="11" max="12" width="9" style="71" customWidth="1"/>
    <col min="13" max="16" width="11" style="71" customWidth="1"/>
    <col min="17" max="16384" width="8.140625" style="71"/>
  </cols>
  <sheetData>
    <row r="1" spans="1:16" ht="12" thickBot="1" x14ac:dyDescent="0.25">
      <c r="B1" s="54" t="s">
        <v>58</v>
      </c>
      <c r="C1" s="54" t="s">
        <v>59</v>
      </c>
      <c r="D1" s="54" t="s">
        <v>60</v>
      </c>
      <c r="E1" s="54">
        <v>2</v>
      </c>
      <c r="F1" s="64"/>
      <c r="G1" s="54">
        <v>3</v>
      </c>
      <c r="H1" s="54">
        <v>4</v>
      </c>
      <c r="I1" s="54">
        <v>5</v>
      </c>
      <c r="J1" s="54">
        <v>6</v>
      </c>
      <c r="K1" s="54">
        <v>7</v>
      </c>
      <c r="L1" s="54">
        <v>8</v>
      </c>
      <c r="M1" s="54">
        <v>9</v>
      </c>
      <c r="N1" s="54">
        <v>10</v>
      </c>
      <c r="O1" s="54">
        <v>11</v>
      </c>
      <c r="P1" s="54">
        <v>12</v>
      </c>
    </row>
    <row r="2" spans="1:16" s="51" customFormat="1" ht="84" customHeight="1" thickTop="1" thickBot="1" x14ac:dyDescent="0.3">
      <c r="A2" s="231" t="s">
        <v>133</v>
      </c>
      <c r="B2" s="333" t="s">
        <v>35</v>
      </c>
      <c r="C2" s="334" t="s">
        <v>76</v>
      </c>
      <c r="D2" s="334" t="s">
        <v>118</v>
      </c>
      <c r="E2" s="334" t="s">
        <v>178</v>
      </c>
      <c r="F2" s="334" t="s">
        <v>75</v>
      </c>
      <c r="G2" s="334" t="s">
        <v>170</v>
      </c>
      <c r="H2" s="334" t="s">
        <v>171</v>
      </c>
      <c r="I2" s="334" t="s">
        <v>262</v>
      </c>
      <c r="J2" s="334" t="s">
        <v>257</v>
      </c>
      <c r="K2" s="334" t="s">
        <v>172</v>
      </c>
      <c r="L2" s="334" t="s">
        <v>173</v>
      </c>
      <c r="M2" s="334" t="s">
        <v>174</v>
      </c>
      <c r="N2" s="334" t="s">
        <v>175</v>
      </c>
      <c r="O2" s="334" t="s">
        <v>176</v>
      </c>
      <c r="P2" s="335" t="s">
        <v>177</v>
      </c>
    </row>
    <row r="3" spans="1:16" s="27" customFormat="1" ht="44.1" customHeight="1" thickTop="1" x14ac:dyDescent="0.25">
      <c r="A3" s="231" t="str">
        <f>'Arbeitsplätze Detektoren'!V4</f>
        <v>01_DN_</v>
      </c>
      <c r="B3" s="232" t="str">
        <f>IF(AND(ISBLANK('Arbeitsplätze Detektoren'!B4),ISBLANK('Arbeitsplätze Detektoren'!K4)),"",IF(ISNUMBER('Arbeitsplätze Detektoren'!R4),'Arbeitsplätze Detektoren'!B4&amp;IF(AND(NOT(ISBLANK('Arbeitsplätze Detektoren'!B4)),NOT(ISBLANK('Arbeitsplätze Detektoren'!K4)))," und ","")&amp;'Arbeitsplätze Detektoren'!K4,IF(ISNUMBER('Arbeitsplätze Detektoren'!O4),'Arbeitsplätze Detektoren'!K4,IF(ISNUMBER('Arbeitsplätze Detektoren'!F4),'Arbeitsplätze Detektoren'!B4,IF(ISTEXT('Arbeitsplätze Detektoren'!O4),'Arbeitsplätze Detektoren'!K4,IF(ISTEXT('Arbeitsplätze Detektoren'!F4),'Arbeitsplätze Detektoren'!B4,""))))))</f>
        <v/>
      </c>
      <c r="C3" s="233" t="str">
        <f>IF(ISNUMBER('Arbeitsplätze Detektoren'!R4),'Arbeitsplätze Detektoren'!R4&amp;"
(Mittelwert)",IF(ISNUMBER('Arbeitsplätze Detektoren'!O4),'Arbeitsplätze Detektoren'!O4&amp;"
(zweite Messung)",IF(ISNUMBER('Arbeitsplätze Detektoren'!F4),'Arbeitsplätze Detektoren'!F4&amp;"
(erste Messung)",IF(ISTEXT('Arbeitsplätze Detektoren'!O4),'Arbeitsplätze Detektoren'!O4&amp;"
(zweite Messung)",IF(ISTEXT('Arbeitsplätze Detektoren'!F4),'Arbeitsplätze Detektoren'!F4&amp;"
(erste Messung)","")))))</f>
        <v/>
      </c>
      <c r="D3" s="234" t="str">
        <f>IF(ISBLANK('Arbeitsplätze Detektoren'!S4),"",'Arbeitsplätze Detektoren'!S4)</f>
        <v/>
      </c>
      <c r="E3" s="233" t="str">
        <f>IF(ISBLANK('Arbeitsplätze Detektoren'!A4),"",'Arbeitsplätze Detektoren'!A4)</f>
        <v/>
      </c>
      <c r="F3" s="235" t="str">
        <f>IF(ISBLANK('Arbeitsplätze Detektoren'!A4),"",'Daten zum Betrieb'!$B$5&amp;", "&amp;'Daten zum Betrieb'!$B$7)</f>
        <v/>
      </c>
      <c r="G3" s="119"/>
      <c r="H3" s="119"/>
      <c r="I3" s="119"/>
      <c r="J3" s="119"/>
      <c r="K3" s="242" t="str">
        <f>IF(AND(ISBLANK('Arbeitsplätze Detektoren'!O4),ISBLANK('Arbeitsplätze Detektoren'!F4)),"",IF(D3='Helper - Textbausteine'!$B$19,'Helper - Textbausteine'!$B$45,C3))</f>
        <v/>
      </c>
      <c r="L3" s="242" t="str">
        <f>IF(AND(ISBLANK('Arbeitsplätze Detektoren'!O4),ISBLANK('Arbeitsplätze Detektoren'!F4)),"",IF(D3='Helper - Textbausteine'!$B$19,C3,'Helper - Textbausteine'!$B$43))</f>
        <v/>
      </c>
      <c r="M3" s="119" t="str">
        <f>IF(AND(ISBLANK('Arbeitsplätze Detektoren'!O4),ISBLANK('Arbeitsplätze Detektoren'!F4)),"",IF(D3='Helper - Textbausteine'!$B$19,'Helper - Textbausteine'!$B$44,'Helper - Textbausteine'!$B$43))</f>
        <v/>
      </c>
      <c r="N3" s="119"/>
      <c r="O3" s="119"/>
      <c r="P3" s="122"/>
    </row>
    <row r="4" spans="1:16" s="27" customFormat="1" ht="44.1" customHeight="1" x14ac:dyDescent="0.25">
      <c r="A4" s="231" t="str">
        <f>'Arbeitsplätze Detektoren'!V5</f>
        <v>02_DN_</v>
      </c>
      <c r="B4" s="232" t="str">
        <f>IF(AND(ISBLANK('Arbeitsplätze Detektoren'!B5),ISBLANK('Arbeitsplätze Detektoren'!K5)),"",IF(ISNUMBER('Arbeitsplätze Detektoren'!R5),'Arbeitsplätze Detektoren'!B5&amp;IF(AND(NOT(ISBLANK('Arbeitsplätze Detektoren'!B5)),NOT(ISBLANK('Arbeitsplätze Detektoren'!K5)))," und ","")&amp;'Arbeitsplätze Detektoren'!K5,IF(ISNUMBER('Arbeitsplätze Detektoren'!O5),'Arbeitsplätze Detektoren'!K5,IF(ISNUMBER('Arbeitsplätze Detektoren'!F5),'Arbeitsplätze Detektoren'!B5,IF(ISTEXT('Arbeitsplätze Detektoren'!O5),'Arbeitsplätze Detektoren'!K5,IF(ISTEXT('Arbeitsplätze Detektoren'!F5),'Arbeitsplätze Detektoren'!B5,""))))))</f>
        <v/>
      </c>
      <c r="C4" s="233" t="str">
        <f>IF(ISNUMBER('Arbeitsplätze Detektoren'!R5),'Arbeitsplätze Detektoren'!R5&amp;"
(Mittelwert)",IF(ISNUMBER('Arbeitsplätze Detektoren'!O5),'Arbeitsplätze Detektoren'!O5&amp;"
(zweite Messung)",IF(ISNUMBER('Arbeitsplätze Detektoren'!F5),'Arbeitsplätze Detektoren'!F5&amp;"
(erste Messung)",IF(ISTEXT('Arbeitsplätze Detektoren'!O5),'Arbeitsplätze Detektoren'!O5&amp;"
(zweite Messung)",IF(ISTEXT('Arbeitsplätze Detektoren'!F5),'Arbeitsplätze Detektoren'!F5&amp;"
(erste Messung)","")))))</f>
        <v/>
      </c>
      <c r="D4" s="234" t="str">
        <f>IF(ISBLANK('Arbeitsplätze Detektoren'!S5),"",'Arbeitsplätze Detektoren'!S5)</f>
        <v/>
      </c>
      <c r="E4" s="233" t="str">
        <f>IF(ISBLANK('Arbeitsplätze Detektoren'!A5),"",'Arbeitsplätze Detektoren'!A5)</f>
        <v/>
      </c>
      <c r="F4" s="235" t="str">
        <f>IF(ISBLANK('Arbeitsplätze Detektoren'!A5),"",'Daten zum Betrieb'!$B$5&amp;", "&amp;'Daten zum Betrieb'!$B$7)</f>
        <v/>
      </c>
      <c r="G4" s="120"/>
      <c r="H4" s="120"/>
      <c r="I4" s="120"/>
      <c r="J4" s="120"/>
      <c r="K4" s="243" t="str">
        <f>IF(AND(ISBLANK('Arbeitsplätze Detektoren'!O5),ISBLANK('Arbeitsplätze Detektoren'!F5)),"",IF(D4='Helper - Textbausteine'!$B$19,'Helper - Textbausteine'!$B$45,C4))</f>
        <v/>
      </c>
      <c r="L4" s="243" t="str">
        <f>IF(AND(ISBLANK('Arbeitsplätze Detektoren'!O5),ISBLANK('Arbeitsplätze Detektoren'!F5)),"",IF(D4='Helper - Textbausteine'!$B$19,C4,'Helper - Textbausteine'!$B$43))</f>
        <v/>
      </c>
      <c r="M4" s="120" t="str">
        <f>IF(AND(ISBLANK('Arbeitsplätze Detektoren'!O5),ISBLANK('Arbeitsplätze Detektoren'!F5)),"",IF(D4='Helper - Textbausteine'!$B$19,'Helper - Textbausteine'!$B$44,'Helper - Textbausteine'!$B$43))</f>
        <v/>
      </c>
      <c r="N4" s="120"/>
      <c r="O4" s="120"/>
      <c r="P4" s="123"/>
    </row>
    <row r="5" spans="1:16" s="27" customFormat="1" ht="44.1" customHeight="1" x14ac:dyDescent="0.25">
      <c r="A5" s="231" t="str">
        <f>'Arbeitsplätze Detektoren'!V6</f>
        <v>03_DN_</v>
      </c>
      <c r="B5" s="232" t="str">
        <f>IF(AND(ISBLANK('Arbeitsplätze Detektoren'!B6),ISBLANK('Arbeitsplätze Detektoren'!K6)),"",IF(ISNUMBER('Arbeitsplätze Detektoren'!R6),'Arbeitsplätze Detektoren'!B6&amp;IF(AND(NOT(ISBLANK('Arbeitsplätze Detektoren'!B6)),NOT(ISBLANK('Arbeitsplätze Detektoren'!K6)))," und ","")&amp;'Arbeitsplätze Detektoren'!K6,IF(ISNUMBER('Arbeitsplätze Detektoren'!O6),'Arbeitsplätze Detektoren'!K6,IF(ISNUMBER('Arbeitsplätze Detektoren'!F6),'Arbeitsplätze Detektoren'!B6,IF(ISTEXT('Arbeitsplätze Detektoren'!O6),'Arbeitsplätze Detektoren'!K6,IF(ISTEXT('Arbeitsplätze Detektoren'!F6),'Arbeitsplätze Detektoren'!B6,""))))))</f>
        <v/>
      </c>
      <c r="C5" s="233" t="str">
        <f>IF(ISNUMBER('Arbeitsplätze Detektoren'!R6),'Arbeitsplätze Detektoren'!R6&amp;"
(Mittelwert)",IF(ISNUMBER('Arbeitsplätze Detektoren'!O6),'Arbeitsplätze Detektoren'!O6&amp;"
(zweite Messung)",IF(ISNUMBER('Arbeitsplätze Detektoren'!F6),'Arbeitsplätze Detektoren'!F6&amp;"
(erste Messung)",IF(ISTEXT('Arbeitsplätze Detektoren'!O6),'Arbeitsplätze Detektoren'!O6&amp;"
(zweite Messung)",IF(ISTEXT('Arbeitsplätze Detektoren'!F6),'Arbeitsplätze Detektoren'!F6&amp;"
(erste Messung)","")))))</f>
        <v/>
      </c>
      <c r="D5" s="234" t="str">
        <f>IF(ISBLANK('Arbeitsplätze Detektoren'!S6),"",'Arbeitsplätze Detektoren'!S6)</f>
        <v/>
      </c>
      <c r="E5" s="233" t="str">
        <f>IF(ISBLANK('Arbeitsplätze Detektoren'!A6),"",'Arbeitsplätze Detektoren'!A6)</f>
        <v/>
      </c>
      <c r="F5" s="235" t="str">
        <f>IF(ISBLANK('Arbeitsplätze Detektoren'!A6),"",'Daten zum Betrieb'!$B$5&amp;", "&amp;'Daten zum Betrieb'!$B$7)</f>
        <v/>
      </c>
      <c r="G5" s="120"/>
      <c r="H5" s="120"/>
      <c r="I5" s="120"/>
      <c r="J5" s="120"/>
      <c r="K5" s="243" t="str">
        <f>IF(AND(ISBLANK('Arbeitsplätze Detektoren'!O6),ISBLANK('Arbeitsplätze Detektoren'!F6)),"",IF(D5='Helper - Textbausteine'!$B$19,'Helper - Textbausteine'!$B$45,C5))</f>
        <v/>
      </c>
      <c r="L5" s="243" t="str">
        <f>IF(AND(ISBLANK('Arbeitsplätze Detektoren'!O6),ISBLANK('Arbeitsplätze Detektoren'!F6)),"",IF(D5='Helper - Textbausteine'!$B$19,C5,'Helper - Textbausteine'!$B$43))</f>
        <v/>
      </c>
      <c r="M5" s="120" t="str">
        <f>IF(AND(ISBLANK('Arbeitsplätze Detektoren'!O6),ISBLANK('Arbeitsplätze Detektoren'!F6)),"",IF(D5='Helper - Textbausteine'!$B$19,'Helper - Textbausteine'!$B$44,'Helper - Textbausteine'!$B$43))</f>
        <v/>
      </c>
      <c r="N5" s="120"/>
      <c r="O5" s="120"/>
      <c r="P5" s="123"/>
    </row>
    <row r="6" spans="1:16" s="27" customFormat="1" ht="44.1" customHeight="1" x14ac:dyDescent="0.25">
      <c r="A6" s="231" t="str">
        <f>'Arbeitsplätze Detektoren'!V7</f>
        <v>04_DN_</v>
      </c>
      <c r="B6" s="232" t="str">
        <f>IF(AND(ISBLANK('Arbeitsplätze Detektoren'!B7),ISBLANK('Arbeitsplätze Detektoren'!K7)),"",IF(ISNUMBER('Arbeitsplätze Detektoren'!R7),'Arbeitsplätze Detektoren'!B7&amp;IF(AND(NOT(ISBLANK('Arbeitsplätze Detektoren'!B7)),NOT(ISBLANK('Arbeitsplätze Detektoren'!K7)))," und ","")&amp;'Arbeitsplätze Detektoren'!K7,IF(ISNUMBER('Arbeitsplätze Detektoren'!O7),'Arbeitsplätze Detektoren'!K7,IF(ISNUMBER('Arbeitsplätze Detektoren'!F7),'Arbeitsplätze Detektoren'!B7,IF(ISTEXT('Arbeitsplätze Detektoren'!O7),'Arbeitsplätze Detektoren'!K7,IF(ISTEXT('Arbeitsplätze Detektoren'!F7),'Arbeitsplätze Detektoren'!B7,""))))))</f>
        <v/>
      </c>
      <c r="C6" s="233" t="str">
        <f>IF(ISNUMBER('Arbeitsplätze Detektoren'!R7),'Arbeitsplätze Detektoren'!R7&amp;"
(Mittelwert)",IF(ISNUMBER('Arbeitsplätze Detektoren'!O7),'Arbeitsplätze Detektoren'!O7&amp;"
(zweite Messung)",IF(ISNUMBER('Arbeitsplätze Detektoren'!F7),'Arbeitsplätze Detektoren'!F7&amp;"
(erste Messung)",IF(ISTEXT('Arbeitsplätze Detektoren'!O7),'Arbeitsplätze Detektoren'!O7&amp;"
(zweite Messung)",IF(ISTEXT('Arbeitsplätze Detektoren'!F7),'Arbeitsplätze Detektoren'!F7&amp;"
(erste Messung)","")))))</f>
        <v/>
      </c>
      <c r="D6" s="234" t="str">
        <f>IF(ISBLANK('Arbeitsplätze Detektoren'!S7),"",'Arbeitsplätze Detektoren'!S7)</f>
        <v/>
      </c>
      <c r="E6" s="233" t="str">
        <f>IF(ISBLANK('Arbeitsplätze Detektoren'!A7),"",'Arbeitsplätze Detektoren'!A7)</f>
        <v/>
      </c>
      <c r="F6" s="235" t="str">
        <f>IF(ISBLANK('Arbeitsplätze Detektoren'!A7),"",'Daten zum Betrieb'!$B$5&amp;", "&amp;'Daten zum Betrieb'!$B$7)</f>
        <v/>
      </c>
      <c r="G6" s="120"/>
      <c r="H6" s="120"/>
      <c r="I6" s="120"/>
      <c r="J6" s="120"/>
      <c r="K6" s="243" t="str">
        <f>IF(AND(ISBLANK('Arbeitsplätze Detektoren'!O7),ISBLANK('Arbeitsplätze Detektoren'!F7)),"",IF(D6='Helper - Textbausteine'!$B$19,'Helper - Textbausteine'!$B$45,C6))</f>
        <v/>
      </c>
      <c r="L6" s="243" t="str">
        <f>IF(AND(ISBLANK('Arbeitsplätze Detektoren'!O7),ISBLANK('Arbeitsplätze Detektoren'!F7)),"",IF(D6='Helper - Textbausteine'!$B$19,C6,'Helper - Textbausteine'!$B$43))</f>
        <v/>
      </c>
      <c r="M6" s="120" t="str">
        <f>IF(AND(ISBLANK('Arbeitsplätze Detektoren'!O7),ISBLANK('Arbeitsplätze Detektoren'!F7)),"",IF(D6='Helper - Textbausteine'!$B$19,'Helper - Textbausteine'!$B$44,'Helper - Textbausteine'!$B$43))</f>
        <v/>
      </c>
      <c r="N6" s="120"/>
      <c r="O6" s="120"/>
      <c r="P6" s="123"/>
    </row>
    <row r="7" spans="1:16" s="27" customFormat="1" ht="44.1" customHeight="1" x14ac:dyDescent="0.25">
      <c r="A7" s="231" t="str">
        <f>'Arbeitsplätze Detektoren'!V8</f>
        <v>05_DN_</v>
      </c>
      <c r="B7" s="232" t="str">
        <f>IF(AND(ISBLANK('Arbeitsplätze Detektoren'!B8),ISBLANK('Arbeitsplätze Detektoren'!K8)),"",IF(ISNUMBER('Arbeitsplätze Detektoren'!R8),'Arbeitsplätze Detektoren'!B8&amp;IF(AND(NOT(ISBLANK('Arbeitsplätze Detektoren'!B8)),NOT(ISBLANK('Arbeitsplätze Detektoren'!K8)))," und ","")&amp;'Arbeitsplätze Detektoren'!K8,IF(ISNUMBER('Arbeitsplätze Detektoren'!O8),'Arbeitsplätze Detektoren'!K8,IF(ISNUMBER('Arbeitsplätze Detektoren'!F8),'Arbeitsplätze Detektoren'!B8,IF(ISTEXT('Arbeitsplätze Detektoren'!O8),'Arbeitsplätze Detektoren'!K8,IF(ISTEXT('Arbeitsplätze Detektoren'!F8),'Arbeitsplätze Detektoren'!B8,""))))))</f>
        <v/>
      </c>
      <c r="C7" s="233" t="str">
        <f>IF(ISNUMBER('Arbeitsplätze Detektoren'!R8),'Arbeitsplätze Detektoren'!R8&amp;"
(Mittelwert)",IF(ISNUMBER('Arbeitsplätze Detektoren'!O8),'Arbeitsplätze Detektoren'!O8&amp;"
(zweite Messung)",IF(ISNUMBER('Arbeitsplätze Detektoren'!F8),'Arbeitsplätze Detektoren'!F8&amp;"
(erste Messung)",IF(ISTEXT('Arbeitsplätze Detektoren'!O8),'Arbeitsplätze Detektoren'!O8&amp;"
(zweite Messung)",IF(ISTEXT('Arbeitsplätze Detektoren'!F8),'Arbeitsplätze Detektoren'!F8&amp;"
(erste Messung)","")))))</f>
        <v/>
      </c>
      <c r="D7" s="234" t="str">
        <f>IF(ISBLANK('Arbeitsplätze Detektoren'!S8),"",'Arbeitsplätze Detektoren'!S8)</f>
        <v/>
      </c>
      <c r="E7" s="233" t="str">
        <f>IF(ISBLANK('Arbeitsplätze Detektoren'!A8),"",'Arbeitsplätze Detektoren'!A8)</f>
        <v/>
      </c>
      <c r="F7" s="235" t="str">
        <f>IF(ISBLANK('Arbeitsplätze Detektoren'!A8),"",'Daten zum Betrieb'!$B$5&amp;", "&amp;'Daten zum Betrieb'!$B$7)</f>
        <v/>
      </c>
      <c r="G7" s="120"/>
      <c r="H7" s="120"/>
      <c r="I7" s="120"/>
      <c r="J7" s="120"/>
      <c r="K7" s="243" t="str">
        <f>IF(AND(ISBLANK('Arbeitsplätze Detektoren'!O8),ISBLANK('Arbeitsplätze Detektoren'!F8)),"",IF(D7='Helper - Textbausteine'!$B$19,'Helper - Textbausteine'!$B$45,C7))</f>
        <v/>
      </c>
      <c r="L7" s="243" t="str">
        <f>IF(AND(ISBLANK('Arbeitsplätze Detektoren'!O8),ISBLANK('Arbeitsplätze Detektoren'!F8)),"",IF(D7='Helper - Textbausteine'!$B$19,C7,'Helper - Textbausteine'!$B$43))</f>
        <v/>
      </c>
      <c r="M7" s="120" t="str">
        <f>IF(AND(ISBLANK('Arbeitsplätze Detektoren'!O8),ISBLANK('Arbeitsplätze Detektoren'!F8)),"",IF(D7='Helper - Textbausteine'!$B$19,'Helper - Textbausteine'!$B$44,'Helper - Textbausteine'!$B$43))</f>
        <v/>
      </c>
      <c r="N7" s="120"/>
      <c r="O7" s="120"/>
      <c r="P7" s="123"/>
    </row>
    <row r="8" spans="1:16" s="27" customFormat="1" ht="44.1" customHeight="1" x14ac:dyDescent="0.25">
      <c r="A8" s="231" t="str">
        <f>'Arbeitsplätze Detektoren'!V9</f>
        <v>06_DN_</v>
      </c>
      <c r="B8" s="232" t="str">
        <f>IF(AND(ISBLANK('Arbeitsplätze Detektoren'!B9),ISBLANK('Arbeitsplätze Detektoren'!K9)),"",IF(ISNUMBER('Arbeitsplätze Detektoren'!R9),'Arbeitsplätze Detektoren'!B9&amp;IF(AND(NOT(ISBLANK('Arbeitsplätze Detektoren'!B9)),NOT(ISBLANK('Arbeitsplätze Detektoren'!K9)))," und ","")&amp;'Arbeitsplätze Detektoren'!K9,IF(ISNUMBER('Arbeitsplätze Detektoren'!O9),'Arbeitsplätze Detektoren'!K9,IF(ISNUMBER('Arbeitsplätze Detektoren'!F9),'Arbeitsplätze Detektoren'!B9,IF(ISTEXT('Arbeitsplätze Detektoren'!O9),'Arbeitsplätze Detektoren'!K9,IF(ISTEXT('Arbeitsplätze Detektoren'!F9),'Arbeitsplätze Detektoren'!B9,""))))))</f>
        <v/>
      </c>
      <c r="C8" s="233" t="str">
        <f>IF(ISNUMBER('Arbeitsplätze Detektoren'!R9),'Arbeitsplätze Detektoren'!R9&amp;"
(Mittelwert)",IF(ISNUMBER('Arbeitsplätze Detektoren'!O9),'Arbeitsplätze Detektoren'!O9&amp;"
(zweite Messung)",IF(ISNUMBER('Arbeitsplätze Detektoren'!F9),'Arbeitsplätze Detektoren'!F9&amp;"
(erste Messung)",IF(ISTEXT('Arbeitsplätze Detektoren'!O9),'Arbeitsplätze Detektoren'!O9&amp;"
(zweite Messung)",IF(ISTEXT('Arbeitsplätze Detektoren'!F9),'Arbeitsplätze Detektoren'!F9&amp;"
(erste Messung)","")))))</f>
        <v/>
      </c>
      <c r="D8" s="234" t="str">
        <f>IF(ISBLANK('Arbeitsplätze Detektoren'!S9),"",'Arbeitsplätze Detektoren'!S9)</f>
        <v/>
      </c>
      <c r="E8" s="233" t="str">
        <f>IF(ISBLANK('Arbeitsplätze Detektoren'!A9),"",'Arbeitsplätze Detektoren'!A9)</f>
        <v/>
      </c>
      <c r="F8" s="235" t="str">
        <f>IF(ISBLANK('Arbeitsplätze Detektoren'!A9),"",'Daten zum Betrieb'!$B$5&amp;", "&amp;'Daten zum Betrieb'!$B$7)</f>
        <v/>
      </c>
      <c r="G8" s="120"/>
      <c r="H8" s="120"/>
      <c r="I8" s="120"/>
      <c r="J8" s="120"/>
      <c r="K8" s="243" t="str">
        <f>IF(AND(ISBLANK('Arbeitsplätze Detektoren'!O9),ISBLANK('Arbeitsplätze Detektoren'!F9)),"",IF(D8='Helper - Textbausteine'!$B$19,'Helper - Textbausteine'!$B$45,C8))</f>
        <v/>
      </c>
      <c r="L8" s="243" t="str">
        <f>IF(AND(ISBLANK('Arbeitsplätze Detektoren'!O9),ISBLANK('Arbeitsplätze Detektoren'!F9)),"",IF(D8='Helper - Textbausteine'!$B$19,C8,'Helper - Textbausteine'!$B$43))</f>
        <v/>
      </c>
      <c r="M8" s="120" t="str">
        <f>IF(AND(ISBLANK('Arbeitsplätze Detektoren'!O9),ISBLANK('Arbeitsplätze Detektoren'!F9)),"",IF(D8='Helper - Textbausteine'!$B$19,'Helper - Textbausteine'!$B$44,'Helper - Textbausteine'!$B$43))</f>
        <v/>
      </c>
      <c r="N8" s="120"/>
      <c r="O8" s="120"/>
      <c r="P8" s="123"/>
    </row>
    <row r="9" spans="1:16" s="27" customFormat="1" ht="44.1" customHeight="1" x14ac:dyDescent="0.25">
      <c r="A9" s="231" t="str">
        <f>'Arbeitsplätze Detektoren'!V10</f>
        <v>07_DN_</v>
      </c>
      <c r="B9" s="232" t="str">
        <f>IF(AND(ISBLANK('Arbeitsplätze Detektoren'!B10),ISBLANK('Arbeitsplätze Detektoren'!K10)),"",IF(ISNUMBER('Arbeitsplätze Detektoren'!R10),'Arbeitsplätze Detektoren'!B10&amp;IF(AND(NOT(ISBLANK('Arbeitsplätze Detektoren'!B10)),NOT(ISBLANK('Arbeitsplätze Detektoren'!K10)))," und ","")&amp;'Arbeitsplätze Detektoren'!K10,IF(ISNUMBER('Arbeitsplätze Detektoren'!O10),'Arbeitsplätze Detektoren'!K10,IF(ISNUMBER('Arbeitsplätze Detektoren'!F10),'Arbeitsplätze Detektoren'!B10,IF(ISTEXT('Arbeitsplätze Detektoren'!O10),'Arbeitsplätze Detektoren'!K10,IF(ISTEXT('Arbeitsplätze Detektoren'!F10),'Arbeitsplätze Detektoren'!B10,""))))))</f>
        <v/>
      </c>
      <c r="C9" s="233" t="str">
        <f>IF(ISNUMBER('Arbeitsplätze Detektoren'!R10),'Arbeitsplätze Detektoren'!R10&amp;"
(Mittelwert)",IF(ISNUMBER('Arbeitsplätze Detektoren'!O10),'Arbeitsplätze Detektoren'!O10&amp;"
(zweite Messung)",IF(ISNUMBER('Arbeitsplätze Detektoren'!F10),'Arbeitsplätze Detektoren'!F10&amp;"
(erste Messung)",IF(ISTEXT('Arbeitsplätze Detektoren'!O10),'Arbeitsplätze Detektoren'!O10&amp;"
(zweite Messung)",IF(ISTEXT('Arbeitsplätze Detektoren'!F10),'Arbeitsplätze Detektoren'!F10&amp;"
(erste Messung)","")))))</f>
        <v/>
      </c>
      <c r="D9" s="234" t="str">
        <f>IF(ISBLANK('Arbeitsplätze Detektoren'!S10),"",'Arbeitsplätze Detektoren'!S10)</f>
        <v/>
      </c>
      <c r="E9" s="233" t="str">
        <f>IF(ISBLANK('Arbeitsplätze Detektoren'!A10),"",'Arbeitsplätze Detektoren'!A10)</f>
        <v/>
      </c>
      <c r="F9" s="235" t="str">
        <f>IF(ISBLANK('Arbeitsplätze Detektoren'!A10),"",'Daten zum Betrieb'!$B$5&amp;", "&amp;'Daten zum Betrieb'!$B$7)</f>
        <v/>
      </c>
      <c r="G9" s="120"/>
      <c r="H9" s="120"/>
      <c r="I9" s="120"/>
      <c r="J9" s="120"/>
      <c r="K9" s="243" t="str">
        <f>IF(AND(ISBLANK('Arbeitsplätze Detektoren'!O10),ISBLANK('Arbeitsplätze Detektoren'!F10)),"",IF(D9='Helper - Textbausteine'!$B$19,'Helper - Textbausteine'!$B$45,C9))</f>
        <v/>
      </c>
      <c r="L9" s="243" t="str">
        <f>IF(AND(ISBLANK('Arbeitsplätze Detektoren'!O10),ISBLANK('Arbeitsplätze Detektoren'!F10)),"",IF(D9='Helper - Textbausteine'!$B$19,C9,'Helper - Textbausteine'!$B$43))</f>
        <v/>
      </c>
      <c r="M9" s="120" t="str">
        <f>IF(AND(ISBLANK('Arbeitsplätze Detektoren'!O10),ISBLANK('Arbeitsplätze Detektoren'!F10)),"",IF(D9='Helper - Textbausteine'!$B$19,'Helper - Textbausteine'!$B$44,'Helper - Textbausteine'!$B$43))</f>
        <v/>
      </c>
      <c r="N9" s="120"/>
      <c r="O9" s="120"/>
      <c r="P9" s="123"/>
    </row>
    <row r="10" spans="1:16" s="27" customFormat="1" ht="44.1" customHeight="1" x14ac:dyDescent="0.25">
      <c r="A10" s="231" t="str">
        <f>'Arbeitsplätze Detektoren'!V11</f>
        <v>08_DN_</v>
      </c>
      <c r="B10" s="232" t="str">
        <f>IF(AND(ISBLANK('Arbeitsplätze Detektoren'!B11),ISBLANK('Arbeitsplätze Detektoren'!K11)),"",IF(ISNUMBER('Arbeitsplätze Detektoren'!R11),'Arbeitsplätze Detektoren'!B11&amp;IF(AND(NOT(ISBLANK('Arbeitsplätze Detektoren'!B11)),NOT(ISBLANK('Arbeitsplätze Detektoren'!K11)))," und ","")&amp;'Arbeitsplätze Detektoren'!K11,IF(ISNUMBER('Arbeitsplätze Detektoren'!O11),'Arbeitsplätze Detektoren'!K11,IF(ISNUMBER('Arbeitsplätze Detektoren'!F11),'Arbeitsplätze Detektoren'!B11,IF(ISTEXT('Arbeitsplätze Detektoren'!O11),'Arbeitsplätze Detektoren'!K11,IF(ISTEXT('Arbeitsplätze Detektoren'!F11),'Arbeitsplätze Detektoren'!B11,""))))))</f>
        <v/>
      </c>
      <c r="C10" s="233" t="str">
        <f>IF(ISNUMBER('Arbeitsplätze Detektoren'!R11),'Arbeitsplätze Detektoren'!R11&amp;"
(Mittelwert)",IF(ISNUMBER('Arbeitsplätze Detektoren'!O11),'Arbeitsplätze Detektoren'!O11&amp;"
(zweite Messung)",IF(ISNUMBER('Arbeitsplätze Detektoren'!F11),'Arbeitsplätze Detektoren'!F11&amp;"
(erste Messung)",IF(ISTEXT('Arbeitsplätze Detektoren'!O11),'Arbeitsplätze Detektoren'!O11&amp;"
(zweite Messung)",IF(ISTEXT('Arbeitsplätze Detektoren'!F11),'Arbeitsplätze Detektoren'!F11&amp;"
(erste Messung)","")))))</f>
        <v/>
      </c>
      <c r="D10" s="234" t="str">
        <f>IF(ISBLANK('Arbeitsplätze Detektoren'!S11),"",'Arbeitsplätze Detektoren'!S11)</f>
        <v/>
      </c>
      <c r="E10" s="233" t="str">
        <f>IF(ISBLANK('Arbeitsplätze Detektoren'!A11),"",'Arbeitsplätze Detektoren'!A11)</f>
        <v/>
      </c>
      <c r="F10" s="235" t="str">
        <f>IF(ISBLANK('Arbeitsplätze Detektoren'!A11),"",'Daten zum Betrieb'!$B$5&amp;", "&amp;'Daten zum Betrieb'!$B$7)</f>
        <v/>
      </c>
      <c r="G10" s="119"/>
      <c r="H10" s="120"/>
      <c r="I10" s="120"/>
      <c r="J10" s="120"/>
      <c r="K10" s="243" t="str">
        <f>IF(AND(ISBLANK('Arbeitsplätze Detektoren'!O11),ISBLANK('Arbeitsplätze Detektoren'!F11)),"",IF(D10='Helper - Textbausteine'!$B$19,'Helper - Textbausteine'!$B$45,C10))</f>
        <v/>
      </c>
      <c r="L10" s="243" t="str">
        <f>IF(AND(ISBLANK('Arbeitsplätze Detektoren'!O11),ISBLANK('Arbeitsplätze Detektoren'!F11)),"",IF(D10='Helper - Textbausteine'!$B$19,C10,'Helper - Textbausteine'!$B$43))</f>
        <v/>
      </c>
      <c r="M10" s="120" t="str">
        <f>IF(AND(ISBLANK('Arbeitsplätze Detektoren'!O11),ISBLANK('Arbeitsplätze Detektoren'!F11)),"",IF(D10='Helper - Textbausteine'!$B$19,'Helper - Textbausteine'!$B$44,'Helper - Textbausteine'!$B$43))</f>
        <v/>
      </c>
      <c r="N10" s="120"/>
      <c r="O10" s="120"/>
      <c r="P10" s="123"/>
    </row>
    <row r="11" spans="1:16" s="27" customFormat="1" ht="44.1" customHeight="1" x14ac:dyDescent="0.25">
      <c r="A11" s="231" t="str">
        <f>'Arbeitsplätze Detektoren'!V12</f>
        <v>09_DN_</v>
      </c>
      <c r="B11" s="232" t="str">
        <f>IF(AND(ISBLANK('Arbeitsplätze Detektoren'!B12),ISBLANK('Arbeitsplätze Detektoren'!K12)),"",IF(ISNUMBER('Arbeitsplätze Detektoren'!R12),'Arbeitsplätze Detektoren'!B12&amp;IF(AND(NOT(ISBLANK('Arbeitsplätze Detektoren'!B12)),NOT(ISBLANK('Arbeitsplätze Detektoren'!K12)))," und ","")&amp;'Arbeitsplätze Detektoren'!K12,IF(ISNUMBER('Arbeitsplätze Detektoren'!O12),'Arbeitsplätze Detektoren'!K12,IF(ISNUMBER('Arbeitsplätze Detektoren'!F12),'Arbeitsplätze Detektoren'!B12,IF(ISTEXT('Arbeitsplätze Detektoren'!O12),'Arbeitsplätze Detektoren'!K12,IF(ISTEXT('Arbeitsplätze Detektoren'!F12),'Arbeitsplätze Detektoren'!B12,""))))))</f>
        <v/>
      </c>
      <c r="C11" s="233" t="str">
        <f>IF(ISNUMBER('Arbeitsplätze Detektoren'!R12),'Arbeitsplätze Detektoren'!R12&amp;"
(Mittelwert)",IF(ISNUMBER('Arbeitsplätze Detektoren'!O12),'Arbeitsplätze Detektoren'!O12&amp;"
(zweite Messung)",IF(ISNUMBER('Arbeitsplätze Detektoren'!F12),'Arbeitsplätze Detektoren'!F12&amp;"
(erste Messung)",IF(ISTEXT('Arbeitsplätze Detektoren'!O12),'Arbeitsplätze Detektoren'!O12&amp;"
(zweite Messung)",IF(ISTEXT('Arbeitsplätze Detektoren'!F12),'Arbeitsplätze Detektoren'!F12&amp;"
(erste Messung)","")))))</f>
        <v/>
      </c>
      <c r="D11" s="234" t="str">
        <f>IF(ISBLANK('Arbeitsplätze Detektoren'!S12),"",'Arbeitsplätze Detektoren'!S12)</f>
        <v/>
      </c>
      <c r="E11" s="233" t="str">
        <f>IF(ISBLANK('Arbeitsplätze Detektoren'!A12),"",'Arbeitsplätze Detektoren'!A12)</f>
        <v/>
      </c>
      <c r="F11" s="235" t="str">
        <f>IF(ISBLANK('Arbeitsplätze Detektoren'!A12),"",'Daten zum Betrieb'!$B$5&amp;", "&amp;'Daten zum Betrieb'!$B$7)</f>
        <v/>
      </c>
      <c r="G11" s="120"/>
      <c r="H11" s="120"/>
      <c r="I11" s="120"/>
      <c r="J11" s="120"/>
      <c r="K11" s="243" t="str">
        <f>IF(AND(ISBLANK('Arbeitsplätze Detektoren'!O12),ISBLANK('Arbeitsplätze Detektoren'!F12)),"",IF(D11='Helper - Textbausteine'!$B$19,'Helper - Textbausteine'!$B$45,C11))</f>
        <v/>
      </c>
      <c r="L11" s="243" t="str">
        <f>IF(AND(ISBLANK('Arbeitsplätze Detektoren'!O12),ISBLANK('Arbeitsplätze Detektoren'!F12)),"",IF(D11='Helper - Textbausteine'!$B$19,C11,'Helper - Textbausteine'!$B$43))</f>
        <v/>
      </c>
      <c r="M11" s="120" t="str">
        <f>IF(AND(ISBLANK('Arbeitsplätze Detektoren'!O12),ISBLANK('Arbeitsplätze Detektoren'!F12)),"",IF(D11='Helper - Textbausteine'!$B$19,'Helper - Textbausteine'!$B$44,'Helper - Textbausteine'!$B$43))</f>
        <v/>
      </c>
      <c r="N11" s="120"/>
      <c r="O11" s="120"/>
      <c r="P11" s="123"/>
    </row>
    <row r="12" spans="1:16" s="27" customFormat="1" ht="44.1" customHeight="1" x14ac:dyDescent="0.25">
      <c r="A12" s="231" t="str">
        <f>'Arbeitsplätze Detektoren'!V13</f>
        <v>10_DN_</v>
      </c>
      <c r="B12" s="232" t="str">
        <f>IF(AND(ISBLANK('Arbeitsplätze Detektoren'!B13),ISBLANK('Arbeitsplätze Detektoren'!K13)),"",IF(ISNUMBER('Arbeitsplätze Detektoren'!R13),'Arbeitsplätze Detektoren'!B13&amp;IF(AND(NOT(ISBLANK('Arbeitsplätze Detektoren'!B13)),NOT(ISBLANK('Arbeitsplätze Detektoren'!K13)))," und ","")&amp;'Arbeitsplätze Detektoren'!K13,IF(ISNUMBER('Arbeitsplätze Detektoren'!O13),'Arbeitsplätze Detektoren'!K13,IF(ISNUMBER('Arbeitsplätze Detektoren'!F13),'Arbeitsplätze Detektoren'!B13,IF(ISTEXT('Arbeitsplätze Detektoren'!O13),'Arbeitsplätze Detektoren'!K13,IF(ISTEXT('Arbeitsplätze Detektoren'!F13),'Arbeitsplätze Detektoren'!B13,""))))))</f>
        <v/>
      </c>
      <c r="C12" s="233" t="str">
        <f>IF(ISNUMBER('Arbeitsplätze Detektoren'!R13),'Arbeitsplätze Detektoren'!R13&amp;"
(Mittelwert)",IF(ISNUMBER('Arbeitsplätze Detektoren'!O13),'Arbeitsplätze Detektoren'!O13&amp;"
(zweite Messung)",IF(ISNUMBER('Arbeitsplätze Detektoren'!F13),'Arbeitsplätze Detektoren'!F13&amp;"
(erste Messung)",IF(ISTEXT('Arbeitsplätze Detektoren'!O13),'Arbeitsplätze Detektoren'!O13&amp;"
(zweite Messung)",IF(ISTEXT('Arbeitsplätze Detektoren'!F13),'Arbeitsplätze Detektoren'!F13&amp;"
(erste Messung)","")))))</f>
        <v/>
      </c>
      <c r="D12" s="234" t="str">
        <f>IF(ISBLANK('Arbeitsplätze Detektoren'!S13),"",'Arbeitsplätze Detektoren'!S13)</f>
        <v/>
      </c>
      <c r="E12" s="233" t="str">
        <f>IF(ISBLANK('Arbeitsplätze Detektoren'!A13),"",'Arbeitsplätze Detektoren'!A13)</f>
        <v/>
      </c>
      <c r="F12" s="235" t="str">
        <f>IF(ISBLANK('Arbeitsplätze Detektoren'!A13),"",'Daten zum Betrieb'!$B$5&amp;", "&amp;'Daten zum Betrieb'!$B$7)</f>
        <v/>
      </c>
      <c r="G12" s="120"/>
      <c r="H12" s="120"/>
      <c r="I12" s="120"/>
      <c r="J12" s="120"/>
      <c r="K12" s="243" t="str">
        <f>IF(AND(ISBLANK('Arbeitsplätze Detektoren'!O13),ISBLANK('Arbeitsplätze Detektoren'!F13)),"",IF(D12='Helper - Textbausteine'!$B$19,'Helper - Textbausteine'!$B$45,C12))</f>
        <v/>
      </c>
      <c r="L12" s="243" t="str">
        <f>IF(AND(ISBLANK('Arbeitsplätze Detektoren'!O13),ISBLANK('Arbeitsplätze Detektoren'!F13)),"",IF(D12='Helper - Textbausteine'!$B$19,C12,'Helper - Textbausteine'!$B$43))</f>
        <v/>
      </c>
      <c r="M12" s="120" t="str">
        <f>IF(AND(ISBLANK('Arbeitsplätze Detektoren'!O13),ISBLANK('Arbeitsplätze Detektoren'!F13)),"",IF(D12='Helper - Textbausteine'!$B$19,'Helper - Textbausteine'!$B$44,'Helper - Textbausteine'!$B$43))</f>
        <v/>
      </c>
      <c r="N12" s="120"/>
      <c r="O12" s="120"/>
      <c r="P12" s="123"/>
    </row>
    <row r="13" spans="1:16" s="27" customFormat="1" ht="44.1" customHeight="1" x14ac:dyDescent="0.25">
      <c r="A13" s="231" t="str">
        <f>'Arbeitsplätze Detektoren'!V14</f>
        <v>11_DN_</v>
      </c>
      <c r="B13" s="232" t="str">
        <f>IF(AND(ISBLANK('Arbeitsplätze Detektoren'!B14),ISBLANK('Arbeitsplätze Detektoren'!K14)),"",IF(ISNUMBER('Arbeitsplätze Detektoren'!R14),'Arbeitsplätze Detektoren'!B14&amp;IF(AND(NOT(ISBLANK('Arbeitsplätze Detektoren'!B14)),NOT(ISBLANK('Arbeitsplätze Detektoren'!K14)))," und ","")&amp;'Arbeitsplätze Detektoren'!K14,IF(ISNUMBER('Arbeitsplätze Detektoren'!O14),'Arbeitsplätze Detektoren'!K14,IF(ISNUMBER('Arbeitsplätze Detektoren'!F14),'Arbeitsplätze Detektoren'!B14,IF(ISTEXT('Arbeitsplätze Detektoren'!O14),'Arbeitsplätze Detektoren'!K14,IF(ISTEXT('Arbeitsplätze Detektoren'!F14),'Arbeitsplätze Detektoren'!B14,""))))))</f>
        <v/>
      </c>
      <c r="C13" s="233" t="str">
        <f>IF(ISNUMBER('Arbeitsplätze Detektoren'!R14),'Arbeitsplätze Detektoren'!R14&amp;"
(Mittelwert)",IF(ISNUMBER('Arbeitsplätze Detektoren'!O14),'Arbeitsplätze Detektoren'!O14&amp;"
(zweite Messung)",IF(ISNUMBER('Arbeitsplätze Detektoren'!F14),'Arbeitsplätze Detektoren'!F14&amp;"
(erste Messung)",IF(ISTEXT('Arbeitsplätze Detektoren'!O14),'Arbeitsplätze Detektoren'!O14&amp;"
(zweite Messung)",IF(ISTEXT('Arbeitsplätze Detektoren'!F14),'Arbeitsplätze Detektoren'!F14&amp;"
(erste Messung)","")))))</f>
        <v/>
      </c>
      <c r="D13" s="234" t="str">
        <f>IF(ISBLANK('Arbeitsplätze Detektoren'!S14),"",'Arbeitsplätze Detektoren'!S14)</f>
        <v/>
      </c>
      <c r="E13" s="233" t="str">
        <f>IF(ISBLANK('Arbeitsplätze Detektoren'!A14),"",'Arbeitsplätze Detektoren'!A14)</f>
        <v/>
      </c>
      <c r="F13" s="235" t="str">
        <f>IF(ISBLANK('Arbeitsplätze Detektoren'!A14),"",'Daten zum Betrieb'!$B$5&amp;", "&amp;'Daten zum Betrieb'!$B$7)</f>
        <v/>
      </c>
      <c r="G13" s="120"/>
      <c r="H13" s="120"/>
      <c r="I13" s="120"/>
      <c r="J13" s="120"/>
      <c r="K13" s="243" t="str">
        <f>IF(AND(ISBLANK('Arbeitsplätze Detektoren'!O14),ISBLANK('Arbeitsplätze Detektoren'!F14)),"",IF(D13='Helper - Textbausteine'!$B$19,'Helper - Textbausteine'!$B$45,C13))</f>
        <v/>
      </c>
      <c r="L13" s="243" t="str">
        <f>IF(AND(ISBLANK('Arbeitsplätze Detektoren'!O14),ISBLANK('Arbeitsplätze Detektoren'!F14)),"",IF(D13='Helper - Textbausteine'!$B$19,C13,'Helper - Textbausteine'!$B$43))</f>
        <v/>
      </c>
      <c r="M13" s="120" t="str">
        <f>IF(AND(ISBLANK('Arbeitsplätze Detektoren'!O14),ISBLANK('Arbeitsplätze Detektoren'!F14)),"",IF(D13='Helper - Textbausteine'!$B$19,'Helper - Textbausteine'!$B$44,'Helper - Textbausteine'!$B$43))</f>
        <v/>
      </c>
      <c r="N13" s="120"/>
      <c r="O13" s="120"/>
      <c r="P13" s="123"/>
    </row>
    <row r="14" spans="1:16" s="27" customFormat="1" ht="44.1" customHeight="1" x14ac:dyDescent="0.25">
      <c r="A14" s="231" t="str">
        <f>'Arbeitsplätze Detektoren'!V15</f>
        <v>12_DN_</v>
      </c>
      <c r="B14" s="232" t="str">
        <f>IF(AND(ISBLANK('Arbeitsplätze Detektoren'!B15),ISBLANK('Arbeitsplätze Detektoren'!K15)),"",IF(ISNUMBER('Arbeitsplätze Detektoren'!R15),'Arbeitsplätze Detektoren'!B15&amp;IF(AND(NOT(ISBLANK('Arbeitsplätze Detektoren'!B15)),NOT(ISBLANK('Arbeitsplätze Detektoren'!K15)))," und ","")&amp;'Arbeitsplätze Detektoren'!K15,IF(ISNUMBER('Arbeitsplätze Detektoren'!O15),'Arbeitsplätze Detektoren'!K15,IF(ISNUMBER('Arbeitsplätze Detektoren'!F15),'Arbeitsplätze Detektoren'!B15,IF(ISTEXT('Arbeitsplätze Detektoren'!O15),'Arbeitsplätze Detektoren'!K15,IF(ISTEXT('Arbeitsplätze Detektoren'!F15),'Arbeitsplätze Detektoren'!B15,""))))))</f>
        <v/>
      </c>
      <c r="C14" s="233" t="str">
        <f>IF(ISNUMBER('Arbeitsplätze Detektoren'!R15),'Arbeitsplätze Detektoren'!R15&amp;"
(Mittelwert)",IF(ISNUMBER('Arbeitsplätze Detektoren'!O15),'Arbeitsplätze Detektoren'!O15&amp;"
(zweite Messung)",IF(ISNUMBER('Arbeitsplätze Detektoren'!F15),'Arbeitsplätze Detektoren'!F15&amp;"
(erste Messung)",IF(ISTEXT('Arbeitsplätze Detektoren'!O15),'Arbeitsplätze Detektoren'!O15&amp;"
(zweite Messung)",IF(ISTEXT('Arbeitsplätze Detektoren'!F15),'Arbeitsplätze Detektoren'!F15&amp;"
(erste Messung)","")))))</f>
        <v/>
      </c>
      <c r="D14" s="234" t="str">
        <f>IF(ISBLANK('Arbeitsplätze Detektoren'!S15),"",'Arbeitsplätze Detektoren'!S15)</f>
        <v/>
      </c>
      <c r="E14" s="233" t="str">
        <f>IF(ISBLANK('Arbeitsplätze Detektoren'!A15),"",'Arbeitsplätze Detektoren'!A15)</f>
        <v/>
      </c>
      <c r="F14" s="235" t="str">
        <f>IF(ISBLANK('Arbeitsplätze Detektoren'!A15),"",'Daten zum Betrieb'!$B$5&amp;", "&amp;'Daten zum Betrieb'!$B$7)</f>
        <v/>
      </c>
      <c r="G14" s="120"/>
      <c r="H14" s="120"/>
      <c r="I14" s="120"/>
      <c r="J14" s="120"/>
      <c r="K14" s="243" t="str">
        <f>IF(AND(ISBLANK('Arbeitsplätze Detektoren'!O15),ISBLANK('Arbeitsplätze Detektoren'!F15)),"",IF(D14='Helper - Textbausteine'!$B$19,'Helper - Textbausteine'!$B$45,C14))</f>
        <v/>
      </c>
      <c r="L14" s="243" t="str">
        <f>IF(AND(ISBLANK('Arbeitsplätze Detektoren'!O15),ISBLANK('Arbeitsplätze Detektoren'!F15)),"",IF(D14='Helper - Textbausteine'!$B$19,C14,'Helper - Textbausteine'!$B$43))</f>
        <v/>
      </c>
      <c r="M14" s="120" t="str">
        <f>IF(AND(ISBLANK('Arbeitsplätze Detektoren'!O15),ISBLANK('Arbeitsplätze Detektoren'!F15)),"",IF(D14='Helper - Textbausteine'!$B$19,'Helper - Textbausteine'!$B$44,'Helper - Textbausteine'!$B$43))</f>
        <v/>
      </c>
      <c r="N14" s="120"/>
      <c r="O14" s="120"/>
      <c r="P14" s="123"/>
    </row>
    <row r="15" spans="1:16" s="27" customFormat="1" ht="44.1" customHeight="1" x14ac:dyDescent="0.25">
      <c r="A15" s="231" t="str">
        <f>'Arbeitsplätze Detektoren'!V16</f>
        <v>13_DN_</v>
      </c>
      <c r="B15" s="232" t="str">
        <f>IF(AND(ISBLANK('Arbeitsplätze Detektoren'!B16),ISBLANK('Arbeitsplätze Detektoren'!K16)),"",IF(ISNUMBER('Arbeitsplätze Detektoren'!R16),'Arbeitsplätze Detektoren'!B16&amp;IF(AND(NOT(ISBLANK('Arbeitsplätze Detektoren'!B16)),NOT(ISBLANK('Arbeitsplätze Detektoren'!K16)))," und ","")&amp;'Arbeitsplätze Detektoren'!K16,IF(ISNUMBER('Arbeitsplätze Detektoren'!O16),'Arbeitsplätze Detektoren'!K16,IF(ISNUMBER('Arbeitsplätze Detektoren'!F16),'Arbeitsplätze Detektoren'!B16,IF(ISTEXT('Arbeitsplätze Detektoren'!O16),'Arbeitsplätze Detektoren'!K16,IF(ISTEXT('Arbeitsplätze Detektoren'!F16),'Arbeitsplätze Detektoren'!B16,""))))))</f>
        <v/>
      </c>
      <c r="C15" s="233" t="str">
        <f>IF(ISNUMBER('Arbeitsplätze Detektoren'!R16),'Arbeitsplätze Detektoren'!R16&amp;"
(Mittelwert)",IF(ISNUMBER('Arbeitsplätze Detektoren'!O16),'Arbeitsplätze Detektoren'!O16&amp;"
(zweite Messung)",IF(ISNUMBER('Arbeitsplätze Detektoren'!F16),'Arbeitsplätze Detektoren'!F16&amp;"
(erste Messung)",IF(ISTEXT('Arbeitsplätze Detektoren'!O16),'Arbeitsplätze Detektoren'!O16&amp;"
(zweite Messung)",IF(ISTEXT('Arbeitsplätze Detektoren'!F16),'Arbeitsplätze Detektoren'!F16&amp;"
(erste Messung)","")))))</f>
        <v/>
      </c>
      <c r="D15" s="234" t="str">
        <f>IF(ISBLANK('Arbeitsplätze Detektoren'!S16),"",'Arbeitsplätze Detektoren'!S16)</f>
        <v/>
      </c>
      <c r="E15" s="233" t="str">
        <f>IF(ISBLANK('Arbeitsplätze Detektoren'!A16),"",'Arbeitsplätze Detektoren'!A16)</f>
        <v/>
      </c>
      <c r="F15" s="235" t="str">
        <f>IF(ISBLANK('Arbeitsplätze Detektoren'!A16),"",'Daten zum Betrieb'!$B$5&amp;", "&amp;'Daten zum Betrieb'!$B$7)</f>
        <v/>
      </c>
      <c r="G15" s="120"/>
      <c r="H15" s="120"/>
      <c r="I15" s="120"/>
      <c r="J15" s="120"/>
      <c r="K15" s="243" t="str">
        <f>IF(AND(ISBLANK('Arbeitsplätze Detektoren'!O16),ISBLANK('Arbeitsplätze Detektoren'!F16)),"",IF(D15='Helper - Textbausteine'!$B$19,'Helper - Textbausteine'!$B$45,C15))</f>
        <v/>
      </c>
      <c r="L15" s="243" t="str">
        <f>IF(AND(ISBLANK('Arbeitsplätze Detektoren'!O16),ISBLANK('Arbeitsplätze Detektoren'!F16)),"",IF(D15='Helper - Textbausteine'!$B$19,C15,'Helper - Textbausteine'!$B$43))</f>
        <v/>
      </c>
      <c r="M15" s="120" t="str">
        <f>IF(AND(ISBLANK('Arbeitsplätze Detektoren'!O16),ISBLANK('Arbeitsplätze Detektoren'!F16)),"",IF(D15='Helper - Textbausteine'!$B$19,'Helper - Textbausteine'!$B$44,'Helper - Textbausteine'!$B$43))</f>
        <v/>
      </c>
      <c r="N15" s="120"/>
      <c r="O15" s="120"/>
      <c r="P15" s="123"/>
    </row>
    <row r="16" spans="1:16" s="27" customFormat="1" ht="44.1" customHeight="1" x14ac:dyDescent="0.25">
      <c r="A16" s="231" t="str">
        <f>'Arbeitsplätze Detektoren'!V17</f>
        <v>14_DN_</v>
      </c>
      <c r="B16" s="232" t="str">
        <f>IF(AND(ISBLANK('Arbeitsplätze Detektoren'!B17),ISBLANK('Arbeitsplätze Detektoren'!K17)),"",IF(ISNUMBER('Arbeitsplätze Detektoren'!R17),'Arbeitsplätze Detektoren'!B17&amp;IF(AND(NOT(ISBLANK('Arbeitsplätze Detektoren'!B17)),NOT(ISBLANK('Arbeitsplätze Detektoren'!K17)))," und ","")&amp;'Arbeitsplätze Detektoren'!K17,IF(ISNUMBER('Arbeitsplätze Detektoren'!O17),'Arbeitsplätze Detektoren'!K17,IF(ISNUMBER('Arbeitsplätze Detektoren'!F17),'Arbeitsplätze Detektoren'!B17,IF(ISTEXT('Arbeitsplätze Detektoren'!O17),'Arbeitsplätze Detektoren'!K17,IF(ISTEXT('Arbeitsplätze Detektoren'!F17),'Arbeitsplätze Detektoren'!B17,""))))))</f>
        <v/>
      </c>
      <c r="C16" s="233" t="str">
        <f>IF(ISNUMBER('Arbeitsplätze Detektoren'!R17),'Arbeitsplätze Detektoren'!R17&amp;"
(Mittelwert)",IF(ISNUMBER('Arbeitsplätze Detektoren'!O17),'Arbeitsplätze Detektoren'!O17&amp;"
(zweite Messung)",IF(ISNUMBER('Arbeitsplätze Detektoren'!F17),'Arbeitsplätze Detektoren'!F17&amp;"
(erste Messung)",IF(ISTEXT('Arbeitsplätze Detektoren'!O17),'Arbeitsplätze Detektoren'!O17&amp;"
(zweite Messung)",IF(ISTEXT('Arbeitsplätze Detektoren'!F17),'Arbeitsplätze Detektoren'!F17&amp;"
(erste Messung)","")))))</f>
        <v/>
      </c>
      <c r="D16" s="234" t="str">
        <f>IF(ISBLANK('Arbeitsplätze Detektoren'!S17),"",'Arbeitsplätze Detektoren'!S17)</f>
        <v/>
      </c>
      <c r="E16" s="233" t="str">
        <f>IF(ISBLANK('Arbeitsplätze Detektoren'!A17),"",'Arbeitsplätze Detektoren'!A17)</f>
        <v/>
      </c>
      <c r="F16" s="235" t="str">
        <f>IF(ISBLANK('Arbeitsplätze Detektoren'!A17),"",'Daten zum Betrieb'!$B$5&amp;", "&amp;'Daten zum Betrieb'!$B$7)</f>
        <v/>
      </c>
      <c r="G16" s="120"/>
      <c r="H16" s="120"/>
      <c r="I16" s="120"/>
      <c r="J16" s="120"/>
      <c r="K16" s="243" t="str">
        <f>IF(AND(ISBLANK('Arbeitsplätze Detektoren'!O17),ISBLANK('Arbeitsplätze Detektoren'!F17)),"",IF(D16='Helper - Textbausteine'!$B$19,'Helper - Textbausteine'!$B$45,C16))</f>
        <v/>
      </c>
      <c r="L16" s="243" t="str">
        <f>IF(AND(ISBLANK('Arbeitsplätze Detektoren'!O17),ISBLANK('Arbeitsplätze Detektoren'!F17)),"",IF(D16='Helper - Textbausteine'!$B$19,C16,'Helper - Textbausteine'!$B$43))</f>
        <v/>
      </c>
      <c r="M16" s="120" t="str">
        <f>IF(AND(ISBLANK('Arbeitsplätze Detektoren'!O17),ISBLANK('Arbeitsplätze Detektoren'!F17)),"",IF(D16='Helper - Textbausteine'!$B$19,'Helper - Textbausteine'!$B$44,'Helper - Textbausteine'!$B$43))</f>
        <v/>
      </c>
      <c r="N16" s="120"/>
      <c r="O16" s="120"/>
      <c r="P16" s="123"/>
    </row>
    <row r="17" spans="1:16" s="27" customFormat="1" ht="44.1" customHeight="1" x14ac:dyDescent="0.25">
      <c r="A17" s="231" t="str">
        <f>'Arbeitsplätze Detektoren'!V18</f>
        <v>15_DN_</v>
      </c>
      <c r="B17" s="232" t="str">
        <f>IF(AND(ISBLANK('Arbeitsplätze Detektoren'!B18),ISBLANK('Arbeitsplätze Detektoren'!K18)),"",IF(ISNUMBER('Arbeitsplätze Detektoren'!R18),'Arbeitsplätze Detektoren'!B18&amp;IF(AND(NOT(ISBLANK('Arbeitsplätze Detektoren'!B18)),NOT(ISBLANK('Arbeitsplätze Detektoren'!K18)))," und ","")&amp;'Arbeitsplätze Detektoren'!K18,IF(ISNUMBER('Arbeitsplätze Detektoren'!O18),'Arbeitsplätze Detektoren'!K18,IF(ISNUMBER('Arbeitsplätze Detektoren'!F18),'Arbeitsplätze Detektoren'!B18,IF(ISTEXT('Arbeitsplätze Detektoren'!O18),'Arbeitsplätze Detektoren'!K18,IF(ISTEXT('Arbeitsplätze Detektoren'!F18),'Arbeitsplätze Detektoren'!B18,""))))))</f>
        <v/>
      </c>
      <c r="C17" s="233" t="str">
        <f>IF(ISNUMBER('Arbeitsplätze Detektoren'!R18),'Arbeitsplätze Detektoren'!R18&amp;"
(Mittelwert)",IF(ISNUMBER('Arbeitsplätze Detektoren'!O18),'Arbeitsplätze Detektoren'!O18&amp;"
(zweite Messung)",IF(ISNUMBER('Arbeitsplätze Detektoren'!F18),'Arbeitsplätze Detektoren'!F18&amp;"
(erste Messung)",IF(ISTEXT('Arbeitsplätze Detektoren'!O18),'Arbeitsplätze Detektoren'!O18&amp;"
(zweite Messung)",IF(ISTEXT('Arbeitsplätze Detektoren'!F18),'Arbeitsplätze Detektoren'!F18&amp;"
(erste Messung)","")))))</f>
        <v/>
      </c>
      <c r="D17" s="234" t="str">
        <f>IF(ISBLANK('Arbeitsplätze Detektoren'!S18),"",'Arbeitsplätze Detektoren'!S18)</f>
        <v/>
      </c>
      <c r="E17" s="233" t="str">
        <f>IF(ISBLANK('Arbeitsplätze Detektoren'!A18),"",'Arbeitsplätze Detektoren'!A18)</f>
        <v/>
      </c>
      <c r="F17" s="235" t="str">
        <f>IF(ISBLANK('Arbeitsplätze Detektoren'!A18),"",'Daten zum Betrieb'!$B$5&amp;", "&amp;'Daten zum Betrieb'!$B$7)</f>
        <v/>
      </c>
      <c r="G17" s="119"/>
      <c r="H17" s="120"/>
      <c r="I17" s="120"/>
      <c r="J17" s="120"/>
      <c r="K17" s="243" t="str">
        <f>IF(AND(ISBLANK('Arbeitsplätze Detektoren'!O18),ISBLANK('Arbeitsplätze Detektoren'!F18)),"",IF(D17='Helper - Textbausteine'!$B$19,'Helper - Textbausteine'!$B$45,C17))</f>
        <v/>
      </c>
      <c r="L17" s="243" t="str">
        <f>IF(AND(ISBLANK('Arbeitsplätze Detektoren'!O18),ISBLANK('Arbeitsplätze Detektoren'!F18)),"",IF(D17='Helper - Textbausteine'!$B$19,C17,'Helper - Textbausteine'!$B$43))</f>
        <v/>
      </c>
      <c r="M17" s="120" t="str">
        <f>IF(AND(ISBLANK('Arbeitsplätze Detektoren'!O18),ISBLANK('Arbeitsplätze Detektoren'!F18)),"",IF(D17='Helper - Textbausteine'!$B$19,'Helper - Textbausteine'!$B$44,'Helper - Textbausteine'!$B$43))</f>
        <v/>
      </c>
      <c r="N17" s="120"/>
      <c r="O17" s="120"/>
      <c r="P17" s="123"/>
    </row>
    <row r="18" spans="1:16" s="27" customFormat="1" ht="44.1" customHeight="1" x14ac:dyDescent="0.25">
      <c r="A18" s="231" t="str">
        <f>'Arbeitsplätze Detektoren'!V19</f>
        <v>16_DN_</v>
      </c>
      <c r="B18" s="232" t="str">
        <f>IF(AND(ISBLANK('Arbeitsplätze Detektoren'!B19),ISBLANK('Arbeitsplätze Detektoren'!K19)),"",IF(ISNUMBER('Arbeitsplätze Detektoren'!R19),'Arbeitsplätze Detektoren'!B19&amp;IF(AND(NOT(ISBLANK('Arbeitsplätze Detektoren'!B19)),NOT(ISBLANK('Arbeitsplätze Detektoren'!K19)))," und ","")&amp;'Arbeitsplätze Detektoren'!K19,IF(ISNUMBER('Arbeitsplätze Detektoren'!O19),'Arbeitsplätze Detektoren'!K19,IF(ISNUMBER('Arbeitsplätze Detektoren'!F19),'Arbeitsplätze Detektoren'!B19,IF(ISTEXT('Arbeitsplätze Detektoren'!O19),'Arbeitsplätze Detektoren'!K19,IF(ISTEXT('Arbeitsplätze Detektoren'!F19),'Arbeitsplätze Detektoren'!B19,""))))))</f>
        <v/>
      </c>
      <c r="C18" s="233" t="str">
        <f>IF(ISNUMBER('Arbeitsplätze Detektoren'!R19),'Arbeitsplätze Detektoren'!R19&amp;"
(Mittelwert)",IF(ISNUMBER('Arbeitsplätze Detektoren'!O19),'Arbeitsplätze Detektoren'!O19&amp;"
(zweite Messung)",IF(ISNUMBER('Arbeitsplätze Detektoren'!F19),'Arbeitsplätze Detektoren'!F19&amp;"
(erste Messung)",IF(ISTEXT('Arbeitsplätze Detektoren'!O19),'Arbeitsplätze Detektoren'!O19&amp;"
(zweite Messung)",IF(ISTEXT('Arbeitsplätze Detektoren'!F19),'Arbeitsplätze Detektoren'!F19&amp;"
(erste Messung)","")))))</f>
        <v/>
      </c>
      <c r="D18" s="234" t="str">
        <f>IF(ISBLANK('Arbeitsplätze Detektoren'!S19),"",'Arbeitsplätze Detektoren'!S19)</f>
        <v/>
      </c>
      <c r="E18" s="233" t="str">
        <f>IF(ISBLANK('Arbeitsplätze Detektoren'!A19),"",'Arbeitsplätze Detektoren'!A19)</f>
        <v/>
      </c>
      <c r="F18" s="235" t="str">
        <f>IF(ISBLANK('Arbeitsplätze Detektoren'!A19),"",'Daten zum Betrieb'!$B$5&amp;", "&amp;'Daten zum Betrieb'!$B$7)</f>
        <v/>
      </c>
      <c r="G18" s="120"/>
      <c r="H18" s="120"/>
      <c r="I18" s="120"/>
      <c r="J18" s="120"/>
      <c r="K18" s="243" t="str">
        <f>IF(AND(ISBLANK('Arbeitsplätze Detektoren'!O19),ISBLANK('Arbeitsplätze Detektoren'!F19)),"",IF(D18='Helper - Textbausteine'!$B$19,'Helper - Textbausteine'!$B$45,C18))</f>
        <v/>
      </c>
      <c r="L18" s="243" t="str">
        <f>IF(AND(ISBLANK('Arbeitsplätze Detektoren'!O19),ISBLANK('Arbeitsplätze Detektoren'!F19)),"",IF(D18='Helper - Textbausteine'!$B$19,C18,'Helper - Textbausteine'!$B$43))</f>
        <v/>
      </c>
      <c r="M18" s="120" t="str">
        <f>IF(AND(ISBLANK('Arbeitsplätze Detektoren'!O19),ISBLANK('Arbeitsplätze Detektoren'!F19)),"",IF(D18='Helper - Textbausteine'!$B$19,'Helper - Textbausteine'!$B$44,'Helper - Textbausteine'!$B$43))</f>
        <v/>
      </c>
      <c r="N18" s="120"/>
      <c r="O18" s="120"/>
      <c r="P18" s="123"/>
    </row>
    <row r="19" spans="1:16" s="27" customFormat="1" ht="44.1" customHeight="1" x14ac:dyDescent="0.25">
      <c r="A19" s="231" t="str">
        <f>'Arbeitsplätze Detektoren'!V20</f>
        <v>17_DN_</v>
      </c>
      <c r="B19" s="232" t="str">
        <f>IF(AND(ISBLANK('Arbeitsplätze Detektoren'!B20),ISBLANK('Arbeitsplätze Detektoren'!K20)),"",IF(ISNUMBER('Arbeitsplätze Detektoren'!R20),'Arbeitsplätze Detektoren'!B20&amp;IF(AND(NOT(ISBLANK('Arbeitsplätze Detektoren'!B20)),NOT(ISBLANK('Arbeitsplätze Detektoren'!K20)))," und ","")&amp;'Arbeitsplätze Detektoren'!K20,IF(ISNUMBER('Arbeitsplätze Detektoren'!O20),'Arbeitsplätze Detektoren'!K20,IF(ISNUMBER('Arbeitsplätze Detektoren'!F20),'Arbeitsplätze Detektoren'!B20,IF(ISTEXT('Arbeitsplätze Detektoren'!O20),'Arbeitsplätze Detektoren'!K20,IF(ISTEXT('Arbeitsplätze Detektoren'!F20),'Arbeitsplätze Detektoren'!B20,""))))))</f>
        <v/>
      </c>
      <c r="C19" s="233" t="str">
        <f>IF(ISNUMBER('Arbeitsplätze Detektoren'!R20),'Arbeitsplätze Detektoren'!R20&amp;"
(Mittelwert)",IF(ISNUMBER('Arbeitsplätze Detektoren'!O20),'Arbeitsplätze Detektoren'!O20&amp;"
(zweite Messung)",IF(ISNUMBER('Arbeitsplätze Detektoren'!F20),'Arbeitsplätze Detektoren'!F20&amp;"
(erste Messung)",IF(ISTEXT('Arbeitsplätze Detektoren'!O20),'Arbeitsplätze Detektoren'!O20&amp;"
(zweite Messung)",IF(ISTEXT('Arbeitsplätze Detektoren'!F20),'Arbeitsplätze Detektoren'!F20&amp;"
(erste Messung)","")))))</f>
        <v/>
      </c>
      <c r="D19" s="234" t="str">
        <f>IF(ISBLANK('Arbeitsplätze Detektoren'!S20),"",'Arbeitsplätze Detektoren'!S20)</f>
        <v/>
      </c>
      <c r="E19" s="233" t="str">
        <f>IF(ISBLANK('Arbeitsplätze Detektoren'!A20),"",'Arbeitsplätze Detektoren'!A20)</f>
        <v/>
      </c>
      <c r="F19" s="235" t="str">
        <f>IF(ISBLANK('Arbeitsplätze Detektoren'!A20),"",'Daten zum Betrieb'!$B$5&amp;", "&amp;'Daten zum Betrieb'!$B$7)</f>
        <v/>
      </c>
      <c r="G19" s="120"/>
      <c r="H19" s="120"/>
      <c r="I19" s="120"/>
      <c r="J19" s="120"/>
      <c r="K19" s="243" t="str">
        <f>IF(AND(ISBLANK('Arbeitsplätze Detektoren'!O20),ISBLANK('Arbeitsplätze Detektoren'!F20)),"",IF(D19='Helper - Textbausteine'!$B$19,'Helper - Textbausteine'!$B$45,C19))</f>
        <v/>
      </c>
      <c r="L19" s="243" t="str">
        <f>IF(AND(ISBLANK('Arbeitsplätze Detektoren'!O20),ISBLANK('Arbeitsplätze Detektoren'!F20)),"",IF(D19='Helper - Textbausteine'!$B$19,C19,'Helper - Textbausteine'!$B$43))</f>
        <v/>
      </c>
      <c r="M19" s="120" t="str">
        <f>IF(AND(ISBLANK('Arbeitsplätze Detektoren'!O20),ISBLANK('Arbeitsplätze Detektoren'!F20)),"",IF(D19='Helper - Textbausteine'!$B$19,'Helper - Textbausteine'!$B$44,'Helper - Textbausteine'!$B$43))</f>
        <v/>
      </c>
      <c r="N19" s="120"/>
      <c r="O19" s="120"/>
      <c r="P19" s="123"/>
    </row>
    <row r="20" spans="1:16" s="27" customFormat="1" ht="44.1" customHeight="1" x14ac:dyDescent="0.25">
      <c r="A20" s="231" t="str">
        <f>'Arbeitsplätze Detektoren'!V21</f>
        <v>18_DN_</v>
      </c>
      <c r="B20" s="232" t="str">
        <f>IF(AND(ISBLANK('Arbeitsplätze Detektoren'!B21),ISBLANK('Arbeitsplätze Detektoren'!K21)),"",IF(ISNUMBER('Arbeitsplätze Detektoren'!R21),'Arbeitsplätze Detektoren'!B21&amp;IF(AND(NOT(ISBLANK('Arbeitsplätze Detektoren'!B21)),NOT(ISBLANK('Arbeitsplätze Detektoren'!K21)))," und ","")&amp;'Arbeitsplätze Detektoren'!K21,IF(ISNUMBER('Arbeitsplätze Detektoren'!O21),'Arbeitsplätze Detektoren'!K21,IF(ISNUMBER('Arbeitsplätze Detektoren'!F21),'Arbeitsplätze Detektoren'!B21,IF(ISTEXT('Arbeitsplätze Detektoren'!O21),'Arbeitsplätze Detektoren'!K21,IF(ISTEXT('Arbeitsplätze Detektoren'!F21),'Arbeitsplätze Detektoren'!B21,""))))))</f>
        <v/>
      </c>
      <c r="C20" s="233" t="str">
        <f>IF(ISNUMBER('Arbeitsplätze Detektoren'!R21),'Arbeitsplätze Detektoren'!R21&amp;"
(Mittelwert)",IF(ISNUMBER('Arbeitsplätze Detektoren'!O21),'Arbeitsplätze Detektoren'!O21&amp;"
(zweite Messung)",IF(ISNUMBER('Arbeitsplätze Detektoren'!F21),'Arbeitsplätze Detektoren'!F21&amp;"
(erste Messung)",IF(ISTEXT('Arbeitsplätze Detektoren'!O21),'Arbeitsplätze Detektoren'!O21&amp;"
(zweite Messung)",IF(ISTEXT('Arbeitsplätze Detektoren'!F21),'Arbeitsplätze Detektoren'!F21&amp;"
(erste Messung)","")))))</f>
        <v/>
      </c>
      <c r="D20" s="234" t="str">
        <f>IF(ISBLANK('Arbeitsplätze Detektoren'!S21),"",'Arbeitsplätze Detektoren'!S21)</f>
        <v/>
      </c>
      <c r="E20" s="233" t="str">
        <f>IF(ISBLANK('Arbeitsplätze Detektoren'!A21),"",'Arbeitsplätze Detektoren'!A21)</f>
        <v/>
      </c>
      <c r="F20" s="235" t="str">
        <f>IF(ISBLANK('Arbeitsplätze Detektoren'!A21),"",'Daten zum Betrieb'!$B$5&amp;", "&amp;'Daten zum Betrieb'!$B$7)</f>
        <v/>
      </c>
      <c r="G20" s="120"/>
      <c r="H20" s="120"/>
      <c r="I20" s="120"/>
      <c r="J20" s="120"/>
      <c r="K20" s="243" t="str">
        <f>IF(AND(ISBLANK('Arbeitsplätze Detektoren'!O21),ISBLANK('Arbeitsplätze Detektoren'!F21)),"",IF(D20='Helper - Textbausteine'!$B$19,'Helper - Textbausteine'!$B$45,C20))</f>
        <v/>
      </c>
      <c r="L20" s="243" t="str">
        <f>IF(AND(ISBLANK('Arbeitsplätze Detektoren'!O21),ISBLANK('Arbeitsplätze Detektoren'!F21)),"",IF(D20='Helper - Textbausteine'!$B$19,C20,'Helper - Textbausteine'!$B$43))</f>
        <v/>
      </c>
      <c r="M20" s="120" t="str">
        <f>IF(AND(ISBLANK('Arbeitsplätze Detektoren'!O21),ISBLANK('Arbeitsplätze Detektoren'!F21)),"",IF(D20='Helper - Textbausteine'!$B$19,'Helper - Textbausteine'!$B$44,'Helper - Textbausteine'!$B$43))</f>
        <v/>
      </c>
      <c r="N20" s="120"/>
      <c r="O20" s="120"/>
      <c r="P20" s="123"/>
    </row>
    <row r="21" spans="1:16" s="27" customFormat="1" ht="44.1" customHeight="1" x14ac:dyDescent="0.25">
      <c r="A21" s="231" t="str">
        <f>'Arbeitsplätze Detektoren'!V22</f>
        <v>19_DN_</v>
      </c>
      <c r="B21" s="232" t="str">
        <f>IF(AND(ISBLANK('Arbeitsplätze Detektoren'!B22),ISBLANK('Arbeitsplätze Detektoren'!K22)),"",IF(ISNUMBER('Arbeitsplätze Detektoren'!R22),'Arbeitsplätze Detektoren'!B22&amp;IF(AND(NOT(ISBLANK('Arbeitsplätze Detektoren'!B22)),NOT(ISBLANK('Arbeitsplätze Detektoren'!K22)))," und ","")&amp;'Arbeitsplätze Detektoren'!K22,IF(ISNUMBER('Arbeitsplätze Detektoren'!O22),'Arbeitsplätze Detektoren'!K22,IF(ISNUMBER('Arbeitsplätze Detektoren'!F22),'Arbeitsplätze Detektoren'!B22,IF(ISTEXT('Arbeitsplätze Detektoren'!O22),'Arbeitsplätze Detektoren'!K22,IF(ISTEXT('Arbeitsplätze Detektoren'!F22),'Arbeitsplätze Detektoren'!B22,""))))))</f>
        <v/>
      </c>
      <c r="C21" s="233" t="str">
        <f>IF(ISNUMBER('Arbeitsplätze Detektoren'!R22),'Arbeitsplätze Detektoren'!R22&amp;"
(Mittelwert)",IF(ISNUMBER('Arbeitsplätze Detektoren'!O22),'Arbeitsplätze Detektoren'!O22&amp;"
(zweite Messung)",IF(ISNUMBER('Arbeitsplätze Detektoren'!F22),'Arbeitsplätze Detektoren'!F22&amp;"
(erste Messung)",IF(ISTEXT('Arbeitsplätze Detektoren'!O22),'Arbeitsplätze Detektoren'!O22&amp;"
(zweite Messung)",IF(ISTEXT('Arbeitsplätze Detektoren'!F22),'Arbeitsplätze Detektoren'!F22&amp;"
(erste Messung)","")))))</f>
        <v/>
      </c>
      <c r="D21" s="234" t="str">
        <f>IF(ISBLANK('Arbeitsplätze Detektoren'!S22),"",'Arbeitsplätze Detektoren'!S22)</f>
        <v/>
      </c>
      <c r="E21" s="233" t="str">
        <f>IF(ISBLANK('Arbeitsplätze Detektoren'!A22),"",'Arbeitsplätze Detektoren'!A22)</f>
        <v/>
      </c>
      <c r="F21" s="235" t="str">
        <f>IF(ISBLANK('Arbeitsplätze Detektoren'!A22),"",'Daten zum Betrieb'!$B$5&amp;", "&amp;'Daten zum Betrieb'!$B$7)</f>
        <v/>
      </c>
      <c r="G21" s="120"/>
      <c r="H21" s="120"/>
      <c r="I21" s="120"/>
      <c r="J21" s="120"/>
      <c r="K21" s="243" t="str">
        <f>IF(AND(ISBLANK('Arbeitsplätze Detektoren'!O22),ISBLANK('Arbeitsplätze Detektoren'!F22)),"",IF(D21='Helper - Textbausteine'!$B$19,'Helper - Textbausteine'!$B$45,C21))</f>
        <v/>
      </c>
      <c r="L21" s="243" t="str">
        <f>IF(AND(ISBLANK('Arbeitsplätze Detektoren'!O22),ISBLANK('Arbeitsplätze Detektoren'!F22)),"",IF(D21='Helper - Textbausteine'!$B$19,C21,'Helper - Textbausteine'!$B$43))</f>
        <v/>
      </c>
      <c r="M21" s="120" t="str">
        <f>IF(AND(ISBLANK('Arbeitsplätze Detektoren'!O22),ISBLANK('Arbeitsplätze Detektoren'!F22)),"",IF(D21='Helper - Textbausteine'!$B$19,'Helper - Textbausteine'!$B$44,'Helper - Textbausteine'!$B$43))</f>
        <v/>
      </c>
      <c r="N21" s="120"/>
      <c r="O21" s="120"/>
      <c r="P21" s="123"/>
    </row>
    <row r="22" spans="1:16" s="27" customFormat="1" ht="44.1" customHeight="1" x14ac:dyDescent="0.25">
      <c r="A22" s="231" t="str">
        <f>'Arbeitsplätze Detektoren'!V23</f>
        <v>20_DN_</v>
      </c>
      <c r="B22" s="232" t="str">
        <f>IF(AND(ISBLANK('Arbeitsplätze Detektoren'!B23),ISBLANK('Arbeitsplätze Detektoren'!K23)),"",IF(ISNUMBER('Arbeitsplätze Detektoren'!R23),'Arbeitsplätze Detektoren'!B23&amp;IF(AND(NOT(ISBLANK('Arbeitsplätze Detektoren'!B23)),NOT(ISBLANK('Arbeitsplätze Detektoren'!K23)))," und ","")&amp;'Arbeitsplätze Detektoren'!K23,IF(ISNUMBER('Arbeitsplätze Detektoren'!O23),'Arbeitsplätze Detektoren'!K23,IF(ISNUMBER('Arbeitsplätze Detektoren'!F23),'Arbeitsplätze Detektoren'!B23,IF(ISTEXT('Arbeitsplätze Detektoren'!O23),'Arbeitsplätze Detektoren'!K23,IF(ISTEXT('Arbeitsplätze Detektoren'!F23),'Arbeitsplätze Detektoren'!B23,""))))))</f>
        <v/>
      </c>
      <c r="C22" s="233" t="str">
        <f>IF(ISNUMBER('Arbeitsplätze Detektoren'!R23),'Arbeitsplätze Detektoren'!R23&amp;"
(Mittelwert)",IF(ISNUMBER('Arbeitsplätze Detektoren'!O23),'Arbeitsplätze Detektoren'!O23&amp;"
(zweite Messung)",IF(ISNUMBER('Arbeitsplätze Detektoren'!F23),'Arbeitsplätze Detektoren'!F23&amp;"
(erste Messung)",IF(ISTEXT('Arbeitsplätze Detektoren'!O23),'Arbeitsplätze Detektoren'!O23&amp;"
(zweite Messung)",IF(ISTEXT('Arbeitsplätze Detektoren'!F23),'Arbeitsplätze Detektoren'!F23&amp;"
(erste Messung)","")))))</f>
        <v/>
      </c>
      <c r="D22" s="234" t="str">
        <f>IF(ISBLANK('Arbeitsplätze Detektoren'!S23),"",'Arbeitsplätze Detektoren'!S23)</f>
        <v/>
      </c>
      <c r="E22" s="233" t="str">
        <f>IF(ISBLANK('Arbeitsplätze Detektoren'!A23),"",'Arbeitsplätze Detektoren'!A23)</f>
        <v/>
      </c>
      <c r="F22" s="235" t="str">
        <f>IF(ISBLANK('Arbeitsplätze Detektoren'!A23),"",'Daten zum Betrieb'!$B$5&amp;", "&amp;'Daten zum Betrieb'!$B$7)</f>
        <v/>
      </c>
      <c r="G22" s="120"/>
      <c r="H22" s="120"/>
      <c r="I22" s="120"/>
      <c r="J22" s="120"/>
      <c r="K22" s="243" t="str">
        <f>IF(AND(ISBLANK('Arbeitsplätze Detektoren'!O23),ISBLANK('Arbeitsplätze Detektoren'!F23)),"",IF(D22='Helper - Textbausteine'!$B$19,'Helper - Textbausteine'!$B$45,C22))</f>
        <v/>
      </c>
      <c r="L22" s="243" t="str">
        <f>IF(AND(ISBLANK('Arbeitsplätze Detektoren'!O23),ISBLANK('Arbeitsplätze Detektoren'!F23)),"",IF(D22='Helper - Textbausteine'!$B$19,C22,'Helper - Textbausteine'!$B$43))</f>
        <v/>
      </c>
      <c r="M22" s="120" t="str">
        <f>IF(AND(ISBLANK('Arbeitsplätze Detektoren'!O23),ISBLANK('Arbeitsplätze Detektoren'!F23)),"",IF(D22='Helper - Textbausteine'!$B$19,'Helper - Textbausteine'!$B$44,'Helper - Textbausteine'!$B$43))</f>
        <v/>
      </c>
      <c r="N22" s="120"/>
      <c r="O22" s="120"/>
      <c r="P22" s="123"/>
    </row>
    <row r="23" spans="1:16" s="27" customFormat="1" ht="44.1" customHeight="1" x14ac:dyDescent="0.25">
      <c r="A23" s="231" t="str">
        <f>'Arbeitsplätze Detektoren'!V24</f>
        <v>21_DN_</v>
      </c>
      <c r="B23" s="232" t="str">
        <f>IF(AND(ISBLANK('Arbeitsplätze Detektoren'!B24),ISBLANK('Arbeitsplätze Detektoren'!K24)),"",IF(ISNUMBER('Arbeitsplätze Detektoren'!R24),'Arbeitsplätze Detektoren'!B24&amp;IF(AND(NOT(ISBLANK('Arbeitsplätze Detektoren'!B24)),NOT(ISBLANK('Arbeitsplätze Detektoren'!K24)))," und ","")&amp;'Arbeitsplätze Detektoren'!K24,IF(ISNUMBER('Arbeitsplätze Detektoren'!O24),'Arbeitsplätze Detektoren'!K24,IF(ISNUMBER('Arbeitsplätze Detektoren'!F24),'Arbeitsplätze Detektoren'!B24,IF(ISTEXT('Arbeitsplätze Detektoren'!O24),'Arbeitsplätze Detektoren'!K24,IF(ISTEXT('Arbeitsplätze Detektoren'!F24),'Arbeitsplätze Detektoren'!B24,""))))))</f>
        <v/>
      </c>
      <c r="C23" s="233" t="str">
        <f>IF(ISNUMBER('Arbeitsplätze Detektoren'!R24),'Arbeitsplätze Detektoren'!R24&amp;"
(Mittelwert)",IF(ISNUMBER('Arbeitsplätze Detektoren'!O24),'Arbeitsplätze Detektoren'!O24&amp;"
(zweite Messung)",IF(ISNUMBER('Arbeitsplätze Detektoren'!F24),'Arbeitsplätze Detektoren'!F24&amp;"
(erste Messung)",IF(ISTEXT('Arbeitsplätze Detektoren'!O24),'Arbeitsplätze Detektoren'!O24&amp;"
(zweite Messung)",IF(ISTEXT('Arbeitsplätze Detektoren'!F24),'Arbeitsplätze Detektoren'!F24&amp;"
(erste Messung)","")))))</f>
        <v/>
      </c>
      <c r="D23" s="234" t="str">
        <f>IF(ISBLANK('Arbeitsplätze Detektoren'!S24),"",'Arbeitsplätze Detektoren'!S24)</f>
        <v/>
      </c>
      <c r="E23" s="233" t="str">
        <f>IF(ISBLANK('Arbeitsplätze Detektoren'!A24),"",'Arbeitsplätze Detektoren'!A24)</f>
        <v/>
      </c>
      <c r="F23" s="235" t="str">
        <f>IF(ISBLANK('Arbeitsplätze Detektoren'!A24),"",'Daten zum Betrieb'!$B$5&amp;", "&amp;'Daten zum Betrieb'!$B$7)</f>
        <v/>
      </c>
      <c r="G23" s="120"/>
      <c r="H23" s="120"/>
      <c r="I23" s="120"/>
      <c r="J23" s="120"/>
      <c r="K23" s="243" t="str">
        <f>IF(AND(ISBLANK('Arbeitsplätze Detektoren'!O24),ISBLANK('Arbeitsplätze Detektoren'!F24)),"",IF(D23='Helper - Textbausteine'!$B$19,'Helper - Textbausteine'!$B$45,C23))</f>
        <v/>
      </c>
      <c r="L23" s="243" t="str">
        <f>IF(AND(ISBLANK('Arbeitsplätze Detektoren'!O24),ISBLANK('Arbeitsplätze Detektoren'!F24)),"",IF(D23='Helper - Textbausteine'!$B$19,C23,'Helper - Textbausteine'!$B$43))</f>
        <v/>
      </c>
      <c r="M23" s="120" t="str">
        <f>IF(AND(ISBLANK('Arbeitsplätze Detektoren'!O24),ISBLANK('Arbeitsplätze Detektoren'!F24)),"",IF(D23='Helper - Textbausteine'!$B$19,'Helper - Textbausteine'!$B$44,'Helper - Textbausteine'!$B$43))</f>
        <v/>
      </c>
      <c r="N23" s="120"/>
      <c r="O23" s="120"/>
      <c r="P23" s="123"/>
    </row>
    <row r="24" spans="1:16" s="27" customFormat="1" ht="44.1" customHeight="1" x14ac:dyDescent="0.25">
      <c r="A24" s="231" t="str">
        <f>'Arbeitsplätze Detektoren'!V25</f>
        <v>22_DN_</v>
      </c>
      <c r="B24" s="232" t="str">
        <f>IF(AND(ISBLANK('Arbeitsplätze Detektoren'!B25),ISBLANK('Arbeitsplätze Detektoren'!K25)),"",IF(ISNUMBER('Arbeitsplätze Detektoren'!R25),'Arbeitsplätze Detektoren'!B25&amp;IF(AND(NOT(ISBLANK('Arbeitsplätze Detektoren'!B25)),NOT(ISBLANK('Arbeitsplätze Detektoren'!K25)))," und ","")&amp;'Arbeitsplätze Detektoren'!K25,IF(ISNUMBER('Arbeitsplätze Detektoren'!O25),'Arbeitsplätze Detektoren'!K25,IF(ISNUMBER('Arbeitsplätze Detektoren'!F25),'Arbeitsplätze Detektoren'!B25,IF(ISTEXT('Arbeitsplätze Detektoren'!O25),'Arbeitsplätze Detektoren'!K25,IF(ISTEXT('Arbeitsplätze Detektoren'!F25),'Arbeitsplätze Detektoren'!B25,""))))))</f>
        <v/>
      </c>
      <c r="C24" s="233" t="str">
        <f>IF(ISNUMBER('Arbeitsplätze Detektoren'!R25),'Arbeitsplätze Detektoren'!R25&amp;"
(Mittelwert)",IF(ISNUMBER('Arbeitsplätze Detektoren'!O25),'Arbeitsplätze Detektoren'!O25&amp;"
(zweite Messung)",IF(ISNUMBER('Arbeitsplätze Detektoren'!F25),'Arbeitsplätze Detektoren'!F25&amp;"
(erste Messung)",IF(ISTEXT('Arbeitsplätze Detektoren'!O25),'Arbeitsplätze Detektoren'!O25&amp;"
(zweite Messung)",IF(ISTEXT('Arbeitsplätze Detektoren'!F25),'Arbeitsplätze Detektoren'!F25&amp;"
(erste Messung)","")))))</f>
        <v/>
      </c>
      <c r="D24" s="234" t="str">
        <f>IF(ISBLANK('Arbeitsplätze Detektoren'!S25),"",'Arbeitsplätze Detektoren'!S25)</f>
        <v/>
      </c>
      <c r="E24" s="233" t="str">
        <f>IF(ISBLANK('Arbeitsplätze Detektoren'!A25),"",'Arbeitsplätze Detektoren'!A25)</f>
        <v/>
      </c>
      <c r="F24" s="235" t="str">
        <f>IF(ISBLANK('Arbeitsplätze Detektoren'!A25),"",'Daten zum Betrieb'!$B$5&amp;", "&amp;'Daten zum Betrieb'!$B$7)</f>
        <v/>
      </c>
      <c r="G24" s="119"/>
      <c r="H24" s="120"/>
      <c r="I24" s="120"/>
      <c r="J24" s="120"/>
      <c r="K24" s="243" t="str">
        <f>IF(AND(ISBLANK('Arbeitsplätze Detektoren'!O25),ISBLANK('Arbeitsplätze Detektoren'!F25)),"",IF(D24='Helper - Textbausteine'!$B$19,'Helper - Textbausteine'!$B$45,C24))</f>
        <v/>
      </c>
      <c r="L24" s="243" t="str">
        <f>IF(AND(ISBLANK('Arbeitsplätze Detektoren'!O25),ISBLANK('Arbeitsplätze Detektoren'!F25)),"",IF(D24='Helper - Textbausteine'!$B$19,C24,'Helper - Textbausteine'!$B$43))</f>
        <v/>
      </c>
      <c r="M24" s="120" t="str">
        <f>IF(AND(ISBLANK('Arbeitsplätze Detektoren'!O25),ISBLANK('Arbeitsplätze Detektoren'!F25)),"",IF(D24='Helper - Textbausteine'!$B$19,'Helper - Textbausteine'!$B$44,'Helper - Textbausteine'!$B$43))</f>
        <v/>
      </c>
      <c r="N24" s="120"/>
      <c r="O24" s="120"/>
      <c r="P24" s="123"/>
    </row>
    <row r="25" spans="1:16" s="27" customFormat="1" ht="44.1" customHeight="1" x14ac:dyDescent="0.25">
      <c r="A25" s="231" t="str">
        <f>'Arbeitsplätze Detektoren'!V26</f>
        <v>23_DN_</v>
      </c>
      <c r="B25" s="232" t="str">
        <f>IF(AND(ISBLANK('Arbeitsplätze Detektoren'!B26),ISBLANK('Arbeitsplätze Detektoren'!K26)),"",IF(ISNUMBER('Arbeitsplätze Detektoren'!R26),'Arbeitsplätze Detektoren'!B26&amp;IF(AND(NOT(ISBLANK('Arbeitsplätze Detektoren'!B26)),NOT(ISBLANK('Arbeitsplätze Detektoren'!K26)))," und ","")&amp;'Arbeitsplätze Detektoren'!K26,IF(ISNUMBER('Arbeitsplätze Detektoren'!O26),'Arbeitsplätze Detektoren'!K26,IF(ISNUMBER('Arbeitsplätze Detektoren'!F26),'Arbeitsplätze Detektoren'!B26,IF(ISTEXT('Arbeitsplätze Detektoren'!O26),'Arbeitsplätze Detektoren'!K26,IF(ISTEXT('Arbeitsplätze Detektoren'!F26),'Arbeitsplätze Detektoren'!B26,""))))))</f>
        <v/>
      </c>
      <c r="C25" s="233" t="str">
        <f>IF(ISNUMBER('Arbeitsplätze Detektoren'!R26),'Arbeitsplätze Detektoren'!R26&amp;"
(Mittelwert)",IF(ISNUMBER('Arbeitsplätze Detektoren'!O26),'Arbeitsplätze Detektoren'!O26&amp;"
(zweite Messung)",IF(ISNUMBER('Arbeitsplätze Detektoren'!F26),'Arbeitsplätze Detektoren'!F26&amp;"
(erste Messung)",IF(ISTEXT('Arbeitsplätze Detektoren'!O26),'Arbeitsplätze Detektoren'!O26&amp;"
(zweite Messung)",IF(ISTEXT('Arbeitsplätze Detektoren'!F26),'Arbeitsplätze Detektoren'!F26&amp;"
(erste Messung)","")))))</f>
        <v/>
      </c>
      <c r="D25" s="234" t="str">
        <f>IF(ISBLANK('Arbeitsplätze Detektoren'!S26),"",'Arbeitsplätze Detektoren'!S26)</f>
        <v/>
      </c>
      <c r="E25" s="233" t="str">
        <f>IF(ISBLANK('Arbeitsplätze Detektoren'!A26),"",'Arbeitsplätze Detektoren'!A26)</f>
        <v/>
      </c>
      <c r="F25" s="235" t="str">
        <f>IF(ISBLANK('Arbeitsplätze Detektoren'!A26),"",'Daten zum Betrieb'!$B$5&amp;", "&amp;'Daten zum Betrieb'!$B$7)</f>
        <v/>
      </c>
      <c r="G25" s="120"/>
      <c r="H25" s="120"/>
      <c r="I25" s="120"/>
      <c r="J25" s="120"/>
      <c r="K25" s="243" t="str">
        <f>IF(AND(ISBLANK('Arbeitsplätze Detektoren'!O26),ISBLANK('Arbeitsplätze Detektoren'!F26)),"",IF(D25='Helper - Textbausteine'!$B$19,'Helper - Textbausteine'!$B$45,C25))</f>
        <v/>
      </c>
      <c r="L25" s="243" t="str">
        <f>IF(AND(ISBLANK('Arbeitsplätze Detektoren'!O26),ISBLANK('Arbeitsplätze Detektoren'!F26)),"",IF(D25='Helper - Textbausteine'!$B$19,C25,'Helper - Textbausteine'!$B$43))</f>
        <v/>
      </c>
      <c r="M25" s="120" t="str">
        <f>IF(AND(ISBLANK('Arbeitsplätze Detektoren'!O26),ISBLANK('Arbeitsplätze Detektoren'!F26)),"",IF(D25='Helper - Textbausteine'!$B$19,'Helper - Textbausteine'!$B$44,'Helper - Textbausteine'!$B$43))</f>
        <v/>
      </c>
      <c r="N25" s="120"/>
      <c r="O25" s="120"/>
      <c r="P25" s="123"/>
    </row>
    <row r="26" spans="1:16" s="27" customFormat="1" ht="44.1" customHeight="1" x14ac:dyDescent="0.25">
      <c r="A26" s="231" t="str">
        <f>'Arbeitsplätze Detektoren'!V27</f>
        <v>24_DN_</v>
      </c>
      <c r="B26" s="232" t="str">
        <f>IF(AND(ISBLANK('Arbeitsplätze Detektoren'!B27),ISBLANK('Arbeitsplätze Detektoren'!K27)),"",IF(ISNUMBER('Arbeitsplätze Detektoren'!R27),'Arbeitsplätze Detektoren'!B27&amp;IF(AND(NOT(ISBLANK('Arbeitsplätze Detektoren'!B27)),NOT(ISBLANK('Arbeitsplätze Detektoren'!K27)))," und ","")&amp;'Arbeitsplätze Detektoren'!K27,IF(ISNUMBER('Arbeitsplätze Detektoren'!O27),'Arbeitsplätze Detektoren'!K27,IF(ISNUMBER('Arbeitsplätze Detektoren'!F27),'Arbeitsplätze Detektoren'!B27,IF(ISTEXT('Arbeitsplätze Detektoren'!O27),'Arbeitsplätze Detektoren'!K27,IF(ISTEXT('Arbeitsplätze Detektoren'!F27),'Arbeitsplätze Detektoren'!B27,""))))))</f>
        <v/>
      </c>
      <c r="C26" s="233" t="str">
        <f>IF(ISNUMBER('Arbeitsplätze Detektoren'!R27),'Arbeitsplätze Detektoren'!R27&amp;"
(Mittelwert)",IF(ISNUMBER('Arbeitsplätze Detektoren'!O27),'Arbeitsplätze Detektoren'!O27&amp;"
(zweite Messung)",IF(ISNUMBER('Arbeitsplätze Detektoren'!F27),'Arbeitsplätze Detektoren'!F27&amp;"
(erste Messung)",IF(ISTEXT('Arbeitsplätze Detektoren'!O27),'Arbeitsplätze Detektoren'!O27&amp;"
(zweite Messung)",IF(ISTEXT('Arbeitsplätze Detektoren'!F27),'Arbeitsplätze Detektoren'!F27&amp;"
(erste Messung)","")))))</f>
        <v/>
      </c>
      <c r="D26" s="234" t="str">
        <f>IF(ISBLANK('Arbeitsplätze Detektoren'!S27),"",'Arbeitsplätze Detektoren'!S27)</f>
        <v/>
      </c>
      <c r="E26" s="233" t="str">
        <f>IF(ISBLANK('Arbeitsplätze Detektoren'!A27),"",'Arbeitsplätze Detektoren'!A27)</f>
        <v/>
      </c>
      <c r="F26" s="235" t="str">
        <f>IF(ISBLANK('Arbeitsplätze Detektoren'!A27),"",'Daten zum Betrieb'!$B$5&amp;", "&amp;'Daten zum Betrieb'!$B$7)</f>
        <v/>
      </c>
      <c r="G26" s="120"/>
      <c r="H26" s="120"/>
      <c r="I26" s="120"/>
      <c r="J26" s="120"/>
      <c r="K26" s="243" t="str">
        <f>IF(AND(ISBLANK('Arbeitsplätze Detektoren'!O27),ISBLANK('Arbeitsplätze Detektoren'!F27)),"",IF(D26='Helper - Textbausteine'!$B$19,'Helper - Textbausteine'!$B$45,C26))</f>
        <v/>
      </c>
      <c r="L26" s="243" t="str">
        <f>IF(AND(ISBLANK('Arbeitsplätze Detektoren'!O27),ISBLANK('Arbeitsplätze Detektoren'!F27)),"",IF(D26='Helper - Textbausteine'!$B$19,C26,'Helper - Textbausteine'!$B$43))</f>
        <v/>
      </c>
      <c r="M26" s="120" t="str">
        <f>IF(AND(ISBLANK('Arbeitsplätze Detektoren'!O27),ISBLANK('Arbeitsplätze Detektoren'!F27)),"",IF(D26='Helper - Textbausteine'!$B$19,'Helper - Textbausteine'!$B$44,'Helper - Textbausteine'!$B$43))</f>
        <v/>
      </c>
      <c r="N26" s="120"/>
      <c r="O26" s="120"/>
      <c r="P26" s="123"/>
    </row>
    <row r="27" spans="1:16" s="27" customFormat="1" ht="44.1" customHeight="1" x14ac:dyDescent="0.25">
      <c r="A27" s="231" t="str">
        <f>'Arbeitsplätze Detektoren'!V28</f>
        <v>25_DN_</v>
      </c>
      <c r="B27" s="232" t="str">
        <f>IF(AND(ISBLANK('Arbeitsplätze Detektoren'!B28),ISBLANK('Arbeitsplätze Detektoren'!K28)),"",IF(ISNUMBER('Arbeitsplätze Detektoren'!R28),'Arbeitsplätze Detektoren'!B28&amp;IF(AND(NOT(ISBLANK('Arbeitsplätze Detektoren'!B28)),NOT(ISBLANK('Arbeitsplätze Detektoren'!K28)))," und ","")&amp;'Arbeitsplätze Detektoren'!K28,IF(ISNUMBER('Arbeitsplätze Detektoren'!O28),'Arbeitsplätze Detektoren'!K28,IF(ISNUMBER('Arbeitsplätze Detektoren'!F28),'Arbeitsplätze Detektoren'!B28,IF(ISTEXT('Arbeitsplätze Detektoren'!O28),'Arbeitsplätze Detektoren'!K28,IF(ISTEXT('Arbeitsplätze Detektoren'!F28),'Arbeitsplätze Detektoren'!B28,""))))))</f>
        <v/>
      </c>
      <c r="C27" s="233" t="str">
        <f>IF(ISNUMBER('Arbeitsplätze Detektoren'!R28),'Arbeitsplätze Detektoren'!R28&amp;"
(Mittelwert)",IF(ISNUMBER('Arbeitsplätze Detektoren'!O28),'Arbeitsplätze Detektoren'!O28&amp;"
(zweite Messung)",IF(ISNUMBER('Arbeitsplätze Detektoren'!F28),'Arbeitsplätze Detektoren'!F28&amp;"
(erste Messung)",IF(ISTEXT('Arbeitsplätze Detektoren'!O28),'Arbeitsplätze Detektoren'!O28&amp;"
(zweite Messung)",IF(ISTEXT('Arbeitsplätze Detektoren'!F28),'Arbeitsplätze Detektoren'!F28&amp;"
(erste Messung)","")))))</f>
        <v/>
      </c>
      <c r="D27" s="234" t="str">
        <f>IF(ISBLANK('Arbeitsplätze Detektoren'!S28),"",'Arbeitsplätze Detektoren'!S28)</f>
        <v/>
      </c>
      <c r="E27" s="233" t="str">
        <f>IF(ISBLANK('Arbeitsplätze Detektoren'!A28),"",'Arbeitsplätze Detektoren'!A28)</f>
        <v/>
      </c>
      <c r="F27" s="235" t="str">
        <f>IF(ISBLANK('Arbeitsplätze Detektoren'!A28),"",'Daten zum Betrieb'!$B$5&amp;", "&amp;'Daten zum Betrieb'!$B$7)</f>
        <v/>
      </c>
      <c r="G27" s="120"/>
      <c r="H27" s="120"/>
      <c r="I27" s="120"/>
      <c r="J27" s="120"/>
      <c r="K27" s="243" t="str">
        <f>IF(AND(ISBLANK('Arbeitsplätze Detektoren'!O28),ISBLANK('Arbeitsplätze Detektoren'!F28)),"",IF(D27='Helper - Textbausteine'!$B$19,'Helper - Textbausteine'!$B$45,C27))</f>
        <v/>
      </c>
      <c r="L27" s="243" t="str">
        <f>IF(AND(ISBLANK('Arbeitsplätze Detektoren'!O28),ISBLANK('Arbeitsplätze Detektoren'!F28)),"",IF(D27='Helper - Textbausteine'!$B$19,C27,'Helper - Textbausteine'!$B$43))</f>
        <v/>
      </c>
      <c r="M27" s="120" t="str">
        <f>IF(AND(ISBLANK('Arbeitsplätze Detektoren'!O28),ISBLANK('Arbeitsplätze Detektoren'!F28)),"",IF(D27='Helper - Textbausteine'!$B$19,'Helper - Textbausteine'!$B$44,'Helper - Textbausteine'!$B$43))</f>
        <v/>
      </c>
      <c r="N27" s="120"/>
      <c r="O27" s="120"/>
      <c r="P27" s="123"/>
    </row>
    <row r="28" spans="1:16" s="27" customFormat="1" ht="44.1" customHeight="1" x14ac:dyDescent="0.25">
      <c r="A28" s="231" t="str">
        <f>'Arbeitsplätze Detektoren'!V29</f>
        <v>26_DN_</v>
      </c>
      <c r="B28" s="232" t="str">
        <f>IF(AND(ISBLANK('Arbeitsplätze Detektoren'!B29),ISBLANK('Arbeitsplätze Detektoren'!K29)),"",IF(ISNUMBER('Arbeitsplätze Detektoren'!R29),'Arbeitsplätze Detektoren'!B29&amp;IF(AND(NOT(ISBLANK('Arbeitsplätze Detektoren'!B29)),NOT(ISBLANK('Arbeitsplätze Detektoren'!K29)))," und ","")&amp;'Arbeitsplätze Detektoren'!K29,IF(ISNUMBER('Arbeitsplätze Detektoren'!O29),'Arbeitsplätze Detektoren'!K29,IF(ISNUMBER('Arbeitsplätze Detektoren'!F29),'Arbeitsplätze Detektoren'!B29,IF(ISTEXT('Arbeitsplätze Detektoren'!O29),'Arbeitsplätze Detektoren'!K29,IF(ISTEXT('Arbeitsplätze Detektoren'!F29),'Arbeitsplätze Detektoren'!B29,""))))))</f>
        <v/>
      </c>
      <c r="C28" s="233" t="str">
        <f>IF(ISNUMBER('Arbeitsplätze Detektoren'!R29),'Arbeitsplätze Detektoren'!R29&amp;"
(Mittelwert)",IF(ISNUMBER('Arbeitsplätze Detektoren'!O29),'Arbeitsplätze Detektoren'!O29&amp;"
(zweite Messung)",IF(ISNUMBER('Arbeitsplätze Detektoren'!F29),'Arbeitsplätze Detektoren'!F29&amp;"
(erste Messung)",IF(ISTEXT('Arbeitsplätze Detektoren'!O29),'Arbeitsplätze Detektoren'!O29&amp;"
(zweite Messung)",IF(ISTEXT('Arbeitsplätze Detektoren'!F29),'Arbeitsplätze Detektoren'!F29&amp;"
(erste Messung)","")))))</f>
        <v/>
      </c>
      <c r="D28" s="234" t="str">
        <f>IF(ISBLANK('Arbeitsplätze Detektoren'!S29),"",'Arbeitsplätze Detektoren'!S29)</f>
        <v/>
      </c>
      <c r="E28" s="233" t="str">
        <f>IF(ISBLANK('Arbeitsplätze Detektoren'!A29),"",'Arbeitsplätze Detektoren'!A29)</f>
        <v/>
      </c>
      <c r="F28" s="235" t="str">
        <f>IF(ISBLANK('Arbeitsplätze Detektoren'!A29),"",'Daten zum Betrieb'!$B$5&amp;", "&amp;'Daten zum Betrieb'!$B$7)</f>
        <v/>
      </c>
      <c r="G28" s="120"/>
      <c r="H28" s="120"/>
      <c r="I28" s="120"/>
      <c r="J28" s="120"/>
      <c r="K28" s="243" t="str">
        <f>IF(AND(ISBLANK('Arbeitsplätze Detektoren'!O29),ISBLANK('Arbeitsplätze Detektoren'!F29)),"",IF(D28='Helper - Textbausteine'!$B$19,'Helper - Textbausteine'!$B$45,C28))</f>
        <v/>
      </c>
      <c r="L28" s="243" t="str">
        <f>IF(AND(ISBLANK('Arbeitsplätze Detektoren'!O29),ISBLANK('Arbeitsplätze Detektoren'!F29)),"",IF(D28='Helper - Textbausteine'!$B$19,C28,'Helper - Textbausteine'!$B$43))</f>
        <v/>
      </c>
      <c r="M28" s="120" t="str">
        <f>IF(AND(ISBLANK('Arbeitsplätze Detektoren'!O29),ISBLANK('Arbeitsplätze Detektoren'!F29)),"",IF(D28='Helper - Textbausteine'!$B$19,'Helper - Textbausteine'!$B$44,'Helper - Textbausteine'!$B$43))</f>
        <v/>
      </c>
      <c r="N28" s="120"/>
      <c r="O28" s="120"/>
      <c r="P28" s="123"/>
    </row>
    <row r="29" spans="1:16" s="27" customFormat="1" ht="44.1" customHeight="1" x14ac:dyDescent="0.25">
      <c r="A29" s="231" t="str">
        <f>'Arbeitsplätze Detektoren'!V30</f>
        <v>27_DN_</v>
      </c>
      <c r="B29" s="232" t="str">
        <f>IF(AND(ISBLANK('Arbeitsplätze Detektoren'!B30),ISBLANK('Arbeitsplätze Detektoren'!K30)),"",IF(ISNUMBER('Arbeitsplätze Detektoren'!R30),'Arbeitsplätze Detektoren'!B30&amp;IF(AND(NOT(ISBLANK('Arbeitsplätze Detektoren'!B30)),NOT(ISBLANK('Arbeitsplätze Detektoren'!K30)))," und ","")&amp;'Arbeitsplätze Detektoren'!K30,IF(ISNUMBER('Arbeitsplätze Detektoren'!O30),'Arbeitsplätze Detektoren'!K30,IF(ISNUMBER('Arbeitsplätze Detektoren'!F30),'Arbeitsplätze Detektoren'!B30,IF(ISTEXT('Arbeitsplätze Detektoren'!O30),'Arbeitsplätze Detektoren'!K30,IF(ISTEXT('Arbeitsplätze Detektoren'!F30),'Arbeitsplätze Detektoren'!B30,""))))))</f>
        <v/>
      </c>
      <c r="C29" s="233" t="str">
        <f>IF(ISNUMBER('Arbeitsplätze Detektoren'!R30),'Arbeitsplätze Detektoren'!R30&amp;"
(Mittelwert)",IF(ISNUMBER('Arbeitsplätze Detektoren'!O30),'Arbeitsplätze Detektoren'!O30&amp;"
(zweite Messung)",IF(ISNUMBER('Arbeitsplätze Detektoren'!F30),'Arbeitsplätze Detektoren'!F30&amp;"
(erste Messung)",IF(ISTEXT('Arbeitsplätze Detektoren'!O30),'Arbeitsplätze Detektoren'!O30&amp;"
(zweite Messung)",IF(ISTEXT('Arbeitsplätze Detektoren'!F30),'Arbeitsplätze Detektoren'!F30&amp;"
(erste Messung)","")))))</f>
        <v/>
      </c>
      <c r="D29" s="234" t="str">
        <f>IF(ISBLANK('Arbeitsplätze Detektoren'!S30),"",'Arbeitsplätze Detektoren'!S30)</f>
        <v/>
      </c>
      <c r="E29" s="233" t="str">
        <f>IF(ISBLANK('Arbeitsplätze Detektoren'!A30),"",'Arbeitsplätze Detektoren'!A30)</f>
        <v/>
      </c>
      <c r="F29" s="235" t="str">
        <f>IF(ISBLANK('Arbeitsplätze Detektoren'!A30),"",'Daten zum Betrieb'!$B$5&amp;", "&amp;'Daten zum Betrieb'!$B$7)</f>
        <v/>
      </c>
      <c r="G29" s="120"/>
      <c r="H29" s="120"/>
      <c r="I29" s="120"/>
      <c r="J29" s="120"/>
      <c r="K29" s="243" t="str">
        <f>IF(AND(ISBLANK('Arbeitsplätze Detektoren'!O30),ISBLANK('Arbeitsplätze Detektoren'!F30)),"",IF(D29='Helper - Textbausteine'!$B$19,'Helper - Textbausteine'!$B$45,C29))</f>
        <v/>
      </c>
      <c r="L29" s="243" t="str">
        <f>IF(AND(ISBLANK('Arbeitsplätze Detektoren'!O30),ISBLANK('Arbeitsplätze Detektoren'!F30)),"",IF(D29='Helper - Textbausteine'!$B$19,C29,'Helper - Textbausteine'!$B$43))</f>
        <v/>
      </c>
      <c r="M29" s="120" t="str">
        <f>IF(AND(ISBLANK('Arbeitsplätze Detektoren'!O30),ISBLANK('Arbeitsplätze Detektoren'!F30)),"",IF(D29='Helper - Textbausteine'!$B$19,'Helper - Textbausteine'!$B$44,'Helper - Textbausteine'!$B$43))</f>
        <v/>
      </c>
      <c r="N29" s="120"/>
      <c r="O29" s="120"/>
      <c r="P29" s="123"/>
    </row>
    <row r="30" spans="1:16" s="27" customFormat="1" ht="44.1" customHeight="1" x14ac:dyDescent="0.25">
      <c r="A30" s="231" t="str">
        <f>'Arbeitsplätze Detektoren'!V31</f>
        <v>28_DN_</v>
      </c>
      <c r="B30" s="232" t="str">
        <f>IF(AND(ISBLANK('Arbeitsplätze Detektoren'!B31),ISBLANK('Arbeitsplätze Detektoren'!K31)),"",IF(ISNUMBER('Arbeitsplätze Detektoren'!R31),'Arbeitsplätze Detektoren'!B31&amp;IF(AND(NOT(ISBLANK('Arbeitsplätze Detektoren'!B31)),NOT(ISBLANK('Arbeitsplätze Detektoren'!K31)))," und ","")&amp;'Arbeitsplätze Detektoren'!K31,IF(ISNUMBER('Arbeitsplätze Detektoren'!O31),'Arbeitsplätze Detektoren'!K31,IF(ISNUMBER('Arbeitsplätze Detektoren'!F31),'Arbeitsplätze Detektoren'!B31,IF(ISTEXT('Arbeitsplätze Detektoren'!O31),'Arbeitsplätze Detektoren'!K31,IF(ISTEXT('Arbeitsplätze Detektoren'!F31),'Arbeitsplätze Detektoren'!B31,""))))))</f>
        <v/>
      </c>
      <c r="C30" s="233" t="str">
        <f>IF(ISNUMBER('Arbeitsplätze Detektoren'!R31),'Arbeitsplätze Detektoren'!R31&amp;"
(Mittelwert)",IF(ISNUMBER('Arbeitsplätze Detektoren'!O31),'Arbeitsplätze Detektoren'!O31&amp;"
(zweite Messung)",IF(ISNUMBER('Arbeitsplätze Detektoren'!F31),'Arbeitsplätze Detektoren'!F31&amp;"
(erste Messung)",IF(ISTEXT('Arbeitsplätze Detektoren'!O31),'Arbeitsplätze Detektoren'!O31&amp;"
(zweite Messung)",IF(ISTEXT('Arbeitsplätze Detektoren'!F31),'Arbeitsplätze Detektoren'!F31&amp;"
(erste Messung)","")))))</f>
        <v/>
      </c>
      <c r="D30" s="234" t="str">
        <f>IF(ISBLANK('Arbeitsplätze Detektoren'!S31),"",'Arbeitsplätze Detektoren'!S31)</f>
        <v/>
      </c>
      <c r="E30" s="233" t="str">
        <f>IF(ISBLANK('Arbeitsplätze Detektoren'!A31),"",'Arbeitsplätze Detektoren'!A31)</f>
        <v/>
      </c>
      <c r="F30" s="235" t="str">
        <f>IF(ISBLANK('Arbeitsplätze Detektoren'!A31),"",'Daten zum Betrieb'!$B$5&amp;", "&amp;'Daten zum Betrieb'!$B$7)</f>
        <v/>
      </c>
      <c r="G30" s="120"/>
      <c r="H30" s="120"/>
      <c r="I30" s="120"/>
      <c r="J30" s="120"/>
      <c r="K30" s="243" t="str">
        <f>IF(AND(ISBLANK('Arbeitsplätze Detektoren'!O31),ISBLANK('Arbeitsplätze Detektoren'!F31)),"",IF(D30='Helper - Textbausteine'!$B$19,'Helper - Textbausteine'!$B$45,C30))</f>
        <v/>
      </c>
      <c r="L30" s="243" t="str">
        <f>IF(AND(ISBLANK('Arbeitsplätze Detektoren'!O31),ISBLANK('Arbeitsplätze Detektoren'!F31)),"",IF(D30='Helper - Textbausteine'!$B$19,C30,'Helper - Textbausteine'!$B$43))</f>
        <v/>
      </c>
      <c r="M30" s="120" t="str">
        <f>IF(AND(ISBLANK('Arbeitsplätze Detektoren'!O31),ISBLANK('Arbeitsplätze Detektoren'!F31)),"",IF(D30='Helper - Textbausteine'!$B$19,'Helper - Textbausteine'!$B$44,'Helper - Textbausteine'!$B$43))</f>
        <v/>
      </c>
      <c r="N30" s="120"/>
      <c r="O30" s="120"/>
      <c r="P30" s="123"/>
    </row>
    <row r="31" spans="1:16" s="27" customFormat="1" ht="44.1" customHeight="1" x14ac:dyDescent="0.25">
      <c r="A31" s="231" t="str">
        <f>'Arbeitsplätze Detektoren'!V32</f>
        <v>29_DN_</v>
      </c>
      <c r="B31" s="232" t="str">
        <f>IF(AND(ISBLANK('Arbeitsplätze Detektoren'!B32),ISBLANK('Arbeitsplätze Detektoren'!K32)),"",IF(ISNUMBER('Arbeitsplätze Detektoren'!R32),'Arbeitsplätze Detektoren'!B32&amp;IF(AND(NOT(ISBLANK('Arbeitsplätze Detektoren'!B32)),NOT(ISBLANK('Arbeitsplätze Detektoren'!K32)))," und ","")&amp;'Arbeitsplätze Detektoren'!K32,IF(ISNUMBER('Arbeitsplätze Detektoren'!O32),'Arbeitsplätze Detektoren'!K32,IF(ISNUMBER('Arbeitsplätze Detektoren'!F32),'Arbeitsplätze Detektoren'!B32,IF(ISTEXT('Arbeitsplätze Detektoren'!O32),'Arbeitsplätze Detektoren'!K32,IF(ISTEXT('Arbeitsplätze Detektoren'!F32),'Arbeitsplätze Detektoren'!B32,""))))))</f>
        <v/>
      </c>
      <c r="C31" s="233" t="str">
        <f>IF(ISNUMBER('Arbeitsplätze Detektoren'!R32),'Arbeitsplätze Detektoren'!R32&amp;"
(Mittelwert)",IF(ISNUMBER('Arbeitsplätze Detektoren'!O32),'Arbeitsplätze Detektoren'!O32&amp;"
(zweite Messung)",IF(ISNUMBER('Arbeitsplätze Detektoren'!F32),'Arbeitsplätze Detektoren'!F32&amp;"
(erste Messung)",IF(ISTEXT('Arbeitsplätze Detektoren'!O32),'Arbeitsplätze Detektoren'!O32&amp;"
(zweite Messung)",IF(ISTEXT('Arbeitsplätze Detektoren'!F32),'Arbeitsplätze Detektoren'!F32&amp;"
(erste Messung)","")))))</f>
        <v/>
      </c>
      <c r="D31" s="234" t="str">
        <f>IF(ISBLANK('Arbeitsplätze Detektoren'!S32),"",'Arbeitsplätze Detektoren'!S32)</f>
        <v/>
      </c>
      <c r="E31" s="233" t="str">
        <f>IF(ISBLANK('Arbeitsplätze Detektoren'!A32),"",'Arbeitsplätze Detektoren'!A32)</f>
        <v/>
      </c>
      <c r="F31" s="235" t="str">
        <f>IF(ISBLANK('Arbeitsplätze Detektoren'!A32),"",'Daten zum Betrieb'!$B$5&amp;", "&amp;'Daten zum Betrieb'!$B$7)</f>
        <v/>
      </c>
      <c r="G31" s="120"/>
      <c r="H31" s="120"/>
      <c r="I31" s="120"/>
      <c r="J31" s="120"/>
      <c r="K31" s="243" t="str">
        <f>IF(AND(ISBLANK('Arbeitsplätze Detektoren'!O32),ISBLANK('Arbeitsplätze Detektoren'!F32)),"",IF(D31='Helper - Textbausteine'!$B$19,'Helper - Textbausteine'!$B$45,C31))</f>
        <v/>
      </c>
      <c r="L31" s="243" t="str">
        <f>IF(AND(ISBLANK('Arbeitsplätze Detektoren'!O32),ISBLANK('Arbeitsplätze Detektoren'!F32)),"",IF(D31='Helper - Textbausteine'!$B$19,C31,'Helper - Textbausteine'!$B$43))</f>
        <v/>
      </c>
      <c r="M31" s="120" t="str">
        <f>IF(AND(ISBLANK('Arbeitsplätze Detektoren'!O32),ISBLANK('Arbeitsplätze Detektoren'!F32)),"",IF(D31='Helper - Textbausteine'!$B$19,'Helper - Textbausteine'!$B$44,'Helper - Textbausteine'!$B$43))</f>
        <v/>
      </c>
      <c r="N31" s="120"/>
      <c r="O31" s="120"/>
      <c r="P31" s="123"/>
    </row>
    <row r="32" spans="1:16" s="27" customFormat="1" ht="44.1" customHeight="1" x14ac:dyDescent="0.25">
      <c r="A32" s="231" t="str">
        <f>'Arbeitsplätze Detektoren'!V33</f>
        <v>30_DN_</v>
      </c>
      <c r="B32" s="232" t="str">
        <f>IF(AND(ISBLANK('Arbeitsplätze Detektoren'!B33),ISBLANK('Arbeitsplätze Detektoren'!K33)),"",IF(ISNUMBER('Arbeitsplätze Detektoren'!R33),'Arbeitsplätze Detektoren'!B33&amp;IF(AND(NOT(ISBLANK('Arbeitsplätze Detektoren'!B33)),NOT(ISBLANK('Arbeitsplätze Detektoren'!K33)))," und ","")&amp;'Arbeitsplätze Detektoren'!K33,IF(ISNUMBER('Arbeitsplätze Detektoren'!O33),'Arbeitsplätze Detektoren'!K33,IF(ISNUMBER('Arbeitsplätze Detektoren'!F33),'Arbeitsplätze Detektoren'!B33,IF(ISTEXT('Arbeitsplätze Detektoren'!O33),'Arbeitsplätze Detektoren'!K33,IF(ISTEXT('Arbeitsplätze Detektoren'!F33),'Arbeitsplätze Detektoren'!B33,""))))))</f>
        <v/>
      </c>
      <c r="C32" s="233" t="str">
        <f>IF(ISNUMBER('Arbeitsplätze Detektoren'!R33),'Arbeitsplätze Detektoren'!R33&amp;"
(Mittelwert)",IF(ISNUMBER('Arbeitsplätze Detektoren'!O33),'Arbeitsplätze Detektoren'!O33&amp;"
(zweite Messung)",IF(ISNUMBER('Arbeitsplätze Detektoren'!F33),'Arbeitsplätze Detektoren'!F33&amp;"
(erste Messung)",IF(ISTEXT('Arbeitsplätze Detektoren'!O33),'Arbeitsplätze Detektoren'!O33&amp;"
(zweite Messung)",IF(ISTEXT('Arbeitsplätze Detektoren'!F33),'Arbeitsplätze Detektoren'!F33&amp;"
(erste Messung)","")))))</f>
        <v/>
      </c>
      <c r="D32" s="234" t="str">
        <f>IF(ISBLANK('Arbeitsplätze Detektoren'!S33),"",'Arbeitsplätze Detektoren'!S33)</f>
        <v/>
      </c>
      <c r="E32" s="233" t="str">
        <f>IF(ISBLANK('Arbeitsplätze Detektoren'!A33),"",'Arbeitsplätze Detektoren'!A33)</f>
        <v/>
      </c>
      <c r="F32" s="235" t="str">
        <f>IF(ISBLANK('Arbeitsplätze Detektoren'!A33),"",'Daten zum Betrieb'!$B$5&amp;", "&amp;'Daten zum Betrieb'!$B$7)</f>
        <v/>
      </c>
      <c r="G32" s="120"/>
      <c r="H32" s="120"/>
      <c r="I32" s="120"/>
      <c r="J32" s="120"/>
      <c r="K32" s="243" t="str">
        <f>IF(AND(ISBLANK('Arbeitsplätze Detektoren'!O33),ISBLANK('Arbeitsplätze Detektoren'!F33)),"",IF(D32='Helper - Textbausteine'!$B$19,'Helper - Textbausteine'!$B$45,C32))</f>
        <v/>
      </c>
      <c r="L32" s="243" t="str">
        <f>IF(AND(ISBLANK('Arbeitsplätze Detektoren'!O33),ISBLANK('Arbeitsplätze Detektoren'!F33)),"",IF(D32='Helper - Textbausteine'!$B$19,C32,'Helper - Textbausteine'!$B$43))</f>
        <v/>
      </c>
      <c r="M32" s="120" t="str">
        <f>IF(AND(ISBLANK('Arbeitsplätze Detektoren'!O33),ISBLANK('Arbeitsplätze Detektoren'!F33)),"",IF(D32='Helper - Textbausteine'!$B$19,'Helper - Textbausteine'!$B$44,'Helper - Textbausteine'!$B$43))</f>
        <v/>
      </c>
      <c r="N32" s="120"/>
      <c r="O32" s="120"/>
      <c r="P32" s="123"/>
    </row>
    <row r="33" spans="1:16" s="27" customFormat="1" ht="44.1" customHeight="1" x14ac:dyDescent="0.25">
      <c r="A33" s="231" t="str">
        <f>'Arbeitsplätze Detektoren'!V34</f>
        <v>31_DN_</v>
      </c>
      <c r="B33" s="232" t="str">
        <f>IF(AND(ISBLANK('Arbeitsplätze Detektoren'!B34),ISBLANK('Arbeitsplätze Detektoren'!K34)),"",IF(ISNUMBER('Arbeitsplätze Detektoren'!R34),'Arbeitsplätze Detektoren'!B34&amp;IF(AND(NOT(ISBLANK('Arbeitsplätze Detektoren'!B34)),NOT(ISBLANK('Arbeitsplätze Detektoren'!K34)))," und ","")&amp;'Arbeitsplätze Detektoren'!K34,IF(ISNUMBER('Arbeitsplätze Detektoren'!O34),'Arbeitsplätze Detektoren'!K34,IF(ISNUMBER('Arbeitsplätze Detektoren'!F34),'Arbeitsplätze Detektoren'!B34,IF(ISTEXT('Arbeitsplätze Detektoren'!O34),'Arbeitsplätze Detektoren'!K34,IF(ISTEXT('Arbeitsplätze Detektoren'!F34),'Arbeitsplätze Detektoren'!B34,""))))))</f>
        <v/>
      </c>
      <c r="C33" s="233" t="str">
        <f>IF(ISNUMBER('Arbeitsplätze Detektoren'!R34),'Arbeitsplätze Detektoren'!R34&amp;"
(Mittelwert)",IF(ISNUMBER('Arbeitsplätze Detektoren'!O34),'Arbeitsplätze Detektoren'!O34&amp;"
(zweite Messung)",IF(ISNUMBER('Arbeitsplätze Detektoren'!F34),'Arbeitsplätze Detektoren'!F34&amp;"
(erste Messung)",IF(ISTEXT('Arbeitsplätze Detektoren'!O34),'Arbeitsplätze Detektoren'!O34&amp;"
(zweite Messung)",IF(ISTEXT('Arbeitsplätze Detektoren'!F34),'Arbeitsplätze Detektoren'!F34&amp;"
(erste Messung)","")))))</f>
        <v/>
      </c>
      <c r="D33" s="234" t="str">
        <f>IF(ISBLANK('Arbeitsplätze Detektoren'!S34),"",'Arbeitsplätze Detektoren'!S34)</f>
        <v/>
      </c>
      <c r="E33" s="233" t="str">
        <f>IF(ISBLANK('Arbeitsplätze Detektoren'!A34),"",'Arbeitsplätze Detektoren'!A34)</f>
        <v/>
      </c>
      <c r="F33" s="235" t="str">
        <f>IF(ISBLANK('Arbeitsplätze Detektoren'!A34),"",'Daten zum Betrieb'!$B$5&amp;", "&amp;'Daten zum Betrieb'!$B$7)</f>
        <v/>
      </c>
      <c r="G33" s="120"/>
      <c r="H33" s="120"/>
      <c r="I33" s="120"/>
      <c r="J33" s="120"/>
      <c r="K33" s="243" t="str">
        <f>IF(AND(ISBLANK('Arbeitsplätze Detektoren'!O34),ISBLANK('Arbeitsplätze Detektoren'!F34)),"",IF(D33='Helper - Textbausteine'!$B$19,'Helper - Textbausteine'!$B$45,C33))</f>
        <v/>
      </c>
      <c r="L33" s="243" t="str">
        <f>IF(AND(ISBLANK('Arbeitsplätze Detektoren'!O34),ISBLANK('Arbeitsplätze Detektoren'!F34)),"",IF(D33='Helper - Textbausteine'!$B$19,C33,'Helper - Textbausteine'!$B$43))</f>
        <v/>
      </c>
      <c r="M33" s="120" t="str">
        <f>IF(AND(ISBLANK('Arbeitsplätze Detektoren'!O34),ISBLANK('Arbeitsplätze Detektoren'!F34)),"",IF(D33='Helper - Textbausteine'!$B$19,'Helper - Textbausteine'!$B$44,'Helper - Textbausteine'!$B$43))</f>
        <v/>
      </c>
      <c r="N33" s="120"/>
      <c r="O33" s="120"/>
      <c r="P33" s="123"/>
    </row>
    <row r="34" spans="1:16" s="27" customFormat="1" ht="44.1" customHeight="1" x14ac:dyDescent="0.25">
      <c r="A34" s="231" t="str">
        <f>'Arbeitsplätze Detektoren'!V35</f>
        <v>32_DN_</v>
      </c>
      <c r="B34" s="232" t="str">
        <f>IF(AND(ISBLANK('Arbeitsplätze Detektoren'!B35),ISBLANK('Arbeitsplätze Detektoren'!K35)),"",IF(ISNUMBER('Arbeitsplätze Detektoren'!R35),'Arbeitsplätze Detektoren'!B35&amp;IF(AND(NOT(ISBLANK('Arbeitsplätze Detektoren'!B35)),NOT(ISBLANK('Arbeitsplätze Detektoren'!K35)))," und ","")&amp;'Arbeitsplätze Detektoren'!K35,IF(ISNUMBER('Arbeitsplätze Detektoren'!O35),'Arbeitsplätze Detektoren'!K35,IF(ISNUMBER('Arbeitsplätze Detektoren'!F35),'Arbeitsplätze Detektoren'!B35,IF(ISTEXT('Arbeitsplätze Detektoren'!O35),'Arbeitsplätze Detektoren'!K35,IF(ISTEXT('Arbeitsplätze Detektoren'!F35),'Arbeitsplätze Detektoren'!B35,""))))))</f>
        <v/>
      </c>
      <c r="C34" s="233" t="str">
        <f>IF(ISNUMBER('Arbeitsplätze Detektoren'!R35),'Arbeitsplätze Detektoren'!R35&amp;"
(Mittelwert)",IF(ISNUMBER('Arbeitsplätze Detektoren'!O35),'Arbeitsplätze Detektoren'!O35&amp;"
(zweite Messung)",IF(ISNUMBER('Arbeitsplätze Detektoren'!F35),'Arbeitsplätze Detektoren'!F35&amp;"
(erste Messung)",IF(ISTEXT('Arbeitsplätze Detektoren'!O35),'Arbeitsplätze Detektoren'!O35&amp;"
(zweite Messung)",IF(ISTEXT('Arbeitsplätze Detektoren'!F35),'Arbeitsplätze Detektoren'!F35&amp;"
(erste Messung)","")))))</f>
        <v/>
      </c>
      <c r="D34" s="234" t="str">
        <f>IF(ISBLANK('Arbeitsplätze Detektoren'!S35),"",'Arbeitsplätze Detektoren'!S35)</f>
        <v/>
      </c>
      <c r="E34" s="233" t="str">
        <f>IF(ISBLANK('Arbeitsplätze Detektoren'!A35),"",'Arbeitsplätze Detektoren'!A35)</f>
        <v/>
      </c>
      <c r="F34" s="235" t="str">
        <f>IF(ISBLANK('Arbeitsplätze Detektoren'!A35),"",'Daten zum Betrieb'!$B$5&amp;", "&amp;'Daten zum Betrieb'!$B$7)</f>
        <v/>
      </c>
      <c r="G34" s="120"/>
      <c r="H34" s="120"/>
      <c r="I34" s="120"/>
      <c r="J34" s="120"/>
      <c r="K34" s="243" t="str">
        <f>IF(AND(ISBLANK('Arbeitsplätze Detektoren'!O35),ISBLANK('Arbeitsplätze Detektoren'!F35)),"",IF(D34='Helper - Textbausteine'!$B$19,'Helper - Textbausteine'!$B$45,C34))</f>
        <v/>
      </c>
      <c r="L34" s="243" t="str">
        <f>IF(AND(ISBLANK('Arbeitsplätze Detektoren'!O35),ISBLANK('Arbeitsplätze Detektoren'!F35)),"",IF(D34='Helper - Textbausteine'!$B$19,C34,'Helper - Textbausteine'!$B$43))</f>
        <v/>
      </c>
      <c r="M34" s="120" t="str">
        <f>IF(AND(ISBLANK('Arbeitsplätze Detektoren'!O35),ISBLANK('Arbeitsplätze Detektoren'!F35)),"",IF(D34='Helper - Textbausteine'!$B$19,'Helper - Textbausteine'!$B$44,'Helper - Textbausteine'!$B$43))</f>
        <v/>
      </c>
      <c r="N34" s="120"/>
      <c r="O34" s="120"/>
      <c r="P34" s="123"/>
    </row>
    <row r="35" spans="1:16" s="27" customFormat="1" ht="44.1" customHeight="1" x14ac:dyDescent="0.25">
      <c r="A35" s="231" t="str">
        <f>'Arbeitsplätze Detektoren'!V36</f>
        <v>33_DN_</v>
      </c>
      <c r="B35" s="232" t="str">
        <f>IF(AND(ISBLANK('Arbeitsplätze Detektoren'!B36),ISBLANK('Arbeitsplätze Detektoren'!K36)),"",IF(ISNUMBER('Arbeitsplätze Detektoren'!R36),'Arbeitsplätze Detektoren'!B36&amp;IF(AND(NOT(ISBLANK('Arbeitsplätze Detektoren'!B36)),NOT(ISBLANK('Arbeitsplätze Detektoren'!K36)))," und ","")&amp;'Arbeitsplätze Detektoren'!K36,IF(ISNUMBER('Arbeitsplätze Detektoren'!O36),'Arbeitsplätze Detektoren'!K36,IF(ISNUMBER('Arbeitsplätze Detektoren'!F36),'Arbeitsplätze Detektoren'!B36,IF(ISTEXT('Arbeitsplätze Detektoren'!O36),'Arbeitsplätze Detektoren'!K36,IF(ISTEXT('Arbeitsplätze Detektoren'!F36),'Arbeitsplätze Detektoren'!B36,""))))))</f>
        <v/>
      </c>
      <c r="C35" s="233" t="str">
        <f>IF(ISNUMBER('Arbeitsplätze Detektoren'!R36),'Arbeitsplätze Detektoren'!R36&amp;"
(Mittelwert)",IF(ISNUMBER('Arbeitsplätze Detektoren'!O36),'Arbeitsplätze Detektoren'!O36&amp;"
(zweite Messung)",IF(ISNUMBER('Arbeitsplätze Detektoren'!F36),'Arbeitsplätze Detektoren'!F36&amp;"
(erste Messung)",IF(ISTEXT('Arbeitsplätze Detektoren'!O36),'Arbeitsplätze Detektoren'!O36&amp;"
(zweite Messung)",IF(ISTEXT('Arbeitsplätze Detektoren'!F36),'Arbeitsplätze Detektoren'!F36&amp;"
(erste Messung)","")))))</f>
        <v/>
      </c>
      <c r="D35" s="234" t="str">
        <f>IF(ISBLANK('Arbeitsplätze Detektoren'!S36),"",'Arbeitsplätze Detektoren'!S36)</f>
        <v/>
      </c>
      <c r="E35" s="233" t="str">
        <f>IF(ISBLANK('Arbeitsplätze Detektoren'!A36),"",'Arbeitsplätze Detektoren'!A36)</f>
        <v/>
      </c>
      <c r="F35" s="235" t="str">
        <f>IF(ISBLANK('Arbeitsplätze Detektoren'!A36),"",'Daten zum Betrieb'!$B$5&amp;", "&amp;'Daten zum Betrieb'!$B$7)</f>
        <v/>
      </c>
      <c r="G35" s="120"/>
      <c r="H35" s="120"/>
      <c r="I35" s="120"/>
      <c r="J35" s="120"/>
      <c r="K35" s="243" t="str">
        <f>IF(AND(ISBLANK('Arbeitsplätze Detektoren'!O36),ISBLANK('Arbeitsplätze Detektoren'!F36)),"",IF(D35='Helper - Textbausteine'!$B$19,'Helper - Textbausteine'!$B$45,C35))</f>
        <v/>
      </c>
      <c r="L35" s="243" t="str">
        <f>IF(AND(ISBLANK('Arbeitsplätze Detektoren'!O36),ISBLANK('Arbeitsplätze Detektoren'!F36)),"",IF(D35='Helper - Textbausteine'!$B$19,C35,'Helper - Textbausteine'!$B$43))</f>
        <v/>
      </c>
      <c r="M35" s="120" t="str">
        <f>IF(AND(ISBLANK('Arbeitsplätze Detektoren'!O36),ISBLANK('Arbeitsplätze Detektoren'!F36)),"",IF(D35='Helper - Textbausteine'!$B$19,'Helper - Textbausteine'!$B$44,'Helper - Textbausteine'!$B$43))</f>
        <v/>
      </c>
      <c r="N35" s="120"/>
      <c r="O35" s="120"/>
      <c r="P35" s="123"/>
    </row>
    <row r="36" spans="1:16" s="27" customFormat="1" ht="44.1" customHeight="1" x14ac:dyDescent="0.25">
      <c r="A36" s="231" t="str">
        <f>'Arbeitsplätze Detektoren'!V37</f>
        <v>34_DN_</v>
      </c>
      <c r="B36" s="232" t="str">
        <f>IF(AND(ISBLANK('Arbeitsplätze Detektoren'!B37),ISBLANK('Arbeitsplätze Detektoren'!K37)),"",IF(ISNUMBER('Arbeitsplätze Detektoren'!R37),'Arbeitsplätze Detektoren'!B37&amp;IF(AND(NOT(ISBLANK('Arbeitsplätze Detektoren'!B37)),NOT(ISBLANK('Arbeitsplätze Detektoren'!K37)))," und ","")&amp;'Arbeitsplätze Detektoren'!K37,IF(ISNUMBER('Arbeitsplätze Detektoren'!O37),'Arbeitsplätze Detektoren'!K37,IF(ISNUMBER('Arbeitsplätze Detektoren'!F37),'Arbeitsplätze Detektoren'!B37,IF(ISTEXT('Arbeitsplätze Detektoren'!O37),'Arbeitsplätze Detektoren'!K37,IF(ISTEXT('Arbeitsplätze Detektoren'!F37),'Arbeitsplätze Detektoren'!B37,""))))))</f>
        <v/>
      </c>
      <c r="C36" s="233" t="str">
        <f>IF(ISNUMBER('Arbeitsplätze Detektoren'!R37),'Arbeitsplätze Detektoren'!R37&amp;"
(Mittelwert)",IF(ISNUMBER('Arbeitsplätze Detektoren'!O37),'Arbeitsplätze Detektoren'!O37&amp;"
(zweite Messung)",IF(ISNUMBER('Arbeitsplätze Detektoren'!F37),'Arbeitsplätze Detektoren'!F37&amp;"
(erste Messung)",IF(ISTEXT('Arbeitsplätze Detektoren'!O37),'Arbeitsplätze Detektoren'!O37&amp;"
(zweite Messung)",IF(ISTEXT('Arbeitsplätze Detektoren'!F37),'Arbeitsplätze Detektoren'!F37&amp;"
(erste Messung)","")))))</f>
        <v/>
      </c>
      <c r="D36" s="234" t="str">
        <f>IF(ISBLANK('Arbeitsplätze Detektoren'!S37),"",'Arbeitsplätze Detektoren'!S37)</f>
        <v/>
      </c>
      <c r="E36" s="233" t="str">
        <f>IF(ISBLANK('Arbeitsplätze Detektoren'!A37),"",'Arbeitsplätze Detektoren'!A37)</f>
        <v/>
      </c>
      <c r="F36" s="235" t="str">
        <f>IF(ISBLANK('Arbeitsplätze Detektoren'!A37),"",'Daten zum Betrieb'!$B$5&amp;", "&amp;'Daten zum Betrieb'!$B$7)</f>
        <v/>
      </c>
      <c r="G36" s="120"/>
      <c r="H36" s="120"/>
      <c r="I36" s="120"/>
      <c r="J36" s="120"/>
      <c r="K36" s="243" t="str">
        <f>IF(AND(ISBLANK('Arbeitsplätze Detektoren'!O37),ISBLANK('Arbeitsplätze Detektoren'!F37)),"",IF(D36='Helper - Textbausteine'!$B$19,'Helper - Textbausteine'!$B$45,C36))</f>
        <v/>
      </c>
      <c r="L36" s="243" t="str">
        <f>IF(AND(ISBLANK('Arbeitsplätze Detektoren'!O37),ISBLANK('Arbeitsplätze Detektoren'!F37)),"",IF(D36='Helper - Textbausteine'!$B$19,C36,'Helper - Textbausteine'!$B$43))</f>
        <v/>
      </c>
      <c r="M36" s="120" t="str">
        <f>IF(AND(ISBLANK('Arbeitsplätze Detektoren'!O37),ISBLANK('Arbeitsplätze Detektoren'!F37)),"",IF(D36='Helper - Textbausteine'!$B$19,'Helper - Textbausteine'!$B$44,'Helper - Textbausteine'!$B$43))</f>
        <v/>
      </c>
      <c r="N36" s="120"/>
      <c r="O36" s="120"/>
      <c r="P36" s="123"/>
    </row>
    <row r="37" spans="1:16" s="27" customFormat="1" ht="44.1" customHeight="1" x14ac:dyDescent="0.25">
      <c r="A37" s="231" t="str">
        <f>'Arbeitsplätze Detektoren'!V38</f>
        <v>35_DN_</v>
      </c>
      <c r="B37" s="232" t="str">
        <f>IF(AND(ISBLANK('Arbeitsplätze Detektoren'!B38),ISBLANK('Arbeitsplätze Detektoren'!K38)),"",IF(ISNUMBER('Arbeitsplätze Detektoren'!R38),'Arbeitsplätze Detektoren'!B38&amp;IF(AND(NOT(ISBLANK('Arbeitsplätze Detektoren'!B38)),NOT(ISBLANK('Arbeitsplätze Detektoren'!K38)))," und ","")&amp;'Arbeitsplätze Detektoren'!K38,IF(ISNUMBER('Arbeitsplätze Detektoren'!O38),'Arbeitsplätze Detektoren'!K38,IF(ISNUMBER('Arbeitsplätze Detektoren'!F38),'Arbeitsplätze Detektoren'!B38,IF(ISTEXT('Arbeitsplätze Detektoren'!O38),'Arbeitsplätze Detektoren'!K38,IF(ISTEXT('Arbeitsplätze Detektoren'!F38),'Arbeitsplätze Detektoren'!B38,""))))))</f>
        <v/>
      </c>
      <c r="C37" s="233" t="str">
        <f>IF(ISNUMBER('Arbeitsplätze Detektoren'!R38),'Arbeitsplätze Detektoren'!R38&amp;"
(Mittelwert)",IF(ISNUMBER('Arbeitsplätze Detektoren'!O38),'Arbeitsplätze Detektoren'!O38&amp;"
(zweite Messung)",IF(ISNUMBER('Arbeitsplätze Detektoren'!F38),'Arbeitsplätze Detektoren'!F38&amp;"
(erste Messung)",IF(ISTEXT('Arbeitsplätze Detektoren'!O38),'Arbeitsplätze Detektoren'!O38&amp;"
(zweite Messung)",IF(ISTEXT('Arbeitsplätze Detektoren'!F38),'Arbeitsplätze Detektoren'!F38&amp;"
(erste Messung)","")))))</f>
        <v/>
      </c>
      <c r="D37" s="234" t="str">
        <f>IF(ISBLANK('Arbeitsplätze Detektoren'!S38),"",'Arbeitsplätze Detektoren'!S38)</f>
        <v/>
      </c>
      <c r="E37" s="233" t="str">
        <f>IF(ISBLANK('Arbeitsplätze Detektoren'!A38),"",'Arbeitsplätze Detektoren'!A38)</f>
        <v/>
      </c>
      <c r="F37" s="235" t="str">
        <f>IF(ISBLANK('Arbeitsplätze Detektoren'!A38),"",'Daten zum Betrieb'!$B$5&amp;", "&amp;'Daten zum Betrieb'!$B$7)</f>
        <v/>
      </c>
      <c r="G37" s="120"/>
      <c r="H37" s="120"/>
      <c r="I37" s="120"/>
      <c r="J37" s="120"/>
      <c r="K37" s="243" t="str">
        <f>IF(AND(ISBLANK('Arbeitsplätze Detektoren'!O38),ISBLANK('Arbeitsplätze Detektoren'!F38)),"",IF(D37='Helper - Textbausteine'!$B$19,'Helper - Textbausteine'!$B$45,C37))</f>
        <v/>
      </c>
      <c r="L37" s="243" t="str">
        <f>IF(AND(ISBLANK('Arbeitsplätze Detektoren'!O38),ISBLANK('Arbeitsplätze Detektoren'!F38)),"",IF(D37='Helper - Textbausteine'!$B$19,C37,'Helper - Textbausteine'!$B$43))</f>
        <v/>
      </c>
      <c r="M37" s="120" t="str">
        <f>IF(AND(ISBLANK('Arbeitsplätze Detektoren'!O38),ISBLANK('Arbeitsplätze Detektoren'!F38)),"",IF(D37='Helper - Textbausteine'!$B$19,'Helper - Textbausteine'!$B$44,'Helper - Textbausteine'!$B$43))</f>
        <v/>
      </c>
      <c r="N37" s="120"/>
      <c r="O37" s="120"/>
      <c r="P37" s="123"/>
    </row>
    <row r="38" spans="1:16" s="27" customFormat="1" ht="44.1" customHeight="1" x14ac:dyDescent="0.25">
      <c r="A38" s="231" t="str">
        <f>'Arbeitsplätze Detektoren'!V39</f>
        <v>36_DN_</v>
      </c>
      <c r="B38" s="232" t="str">
        <f>IF(AND(ISBLANK('Arbeitsplätze Detektoren'!B39),ISBLANK('Arbeitsplätze Detektoren'!K39)),"",IF(ISNUMBER('Arbeitsplätze Detektoren'!R39),'Arbeitsplätze Detektoren'!B39&amp;IF(AND(NOT(ISBLANK('Arbeitsplätze Detektoren'!B39)),NOT(ISBLANK('Arbeitsplätze Detektoren'!K39)))," und ","")&amp;'Arbeitsplätze Detektoren'!K39,IF(ISNUMBER('Arbeitsplätze Detektoren'!O39),'Arbeitsplätze Detektoren'!K39,IF(ISNUMBER('Arbeitsplätze Detektoren'!F39),'Arbeitsplätze Detektoren'!B39,IF(ISTEXT('Arbeitsplätze Detektoren'!O39),'Arbeitsplätze Detektoren'!K39,IF(ISTEXT('Arbeitsplätze Detektoren'!F39),'Arbeitsplätze Detektoren'!B39,""))))))</f>
        <v/>
      </c>
      <c r="C38" s="233" t="str">
        <f>IF(ISNUMBER('Arbeitsplätze Detektoren'!R39),'Arbeitsplätze Detektoren'!R39&amp;"
(Mittelwert)",IF(ISNUMBER('Arbeitsplätze Detektoren'!O39),'Arbeitsplätze Detektoren'!O39&amp;"
(zweite Messung)",IF(ISNUMBER('Arbeitsplätze Detektoren'!F39),'Arbeitsplätze Detektoren'!F39&amp;"
(erste Messung)",IF(ISTEXT('Arbeitsplätze Detektoren'!O39),'Arbeitsplätze Detektoren'!O39&amp;"
(zweite Messung)",IF(ISTEXT('Arbeitsplätze Detektoren'!F39),'Arbeitsplätze Detektoren'!F39&amp;"
(erste Messung)","")))))</f>
        <v/>
      </c>
      <c r="D38" s="234" t="str">
        <f>IF(ISBLANK('Arbeitsplätze Detektoren'!S39),"",'Arbeitsplätze Detektoren'!S39)</f>
        <v/>
      </c>
      <c r="E38" s="233" t="str">
        <f>IF(ISBLANK('Arbeitsplätze Detektoren'!A39),"",'Arbeitsplätze Detektoren'!A39)</f>
        <v/>
      </c>
      <c r="F38" s="235" t="str">
        <f>IF(ISBLANK('Arbeitsplätze Detektoren'!A39),"",'Daten zum Betrieb'!$B$5&amp;", "&amp;'Daten zum Betrieb'!$B$7)</f>
        <v/>
      </c>
      <c r="G38" s="120"/>
      <c r="H38" s="120"/>
      <c r="I38" s="120"/>
      <c r="J38" s="120"/>
      <c r="K38" s="243" t="str">
        <f>IF(AND(ISBLANK('Arbeitsplätze Detektoren'!O39),ISBLANK('Arbeitsplätze Detektoren'!F39)),"",IF(D38='Helper - Textbausteine'!$B$19,'Helper - Textbausteine'!$B$45,C38))</f>
        <v/>
      </c>
      <c r="L38" s="243" t="str">
        <f>IF(AND(ISBLANK('Arbeitsplätze Detektoren'!O39),ISBLANK('Arbeitsplätze Detektoren'!F39)),"",IF(D38='Helper - Textbausteine'!$B$19,C38,'Helper - Textbausteine'!$B$43))</f>
        <v/>
      </c>
      <c r="M38" s="120" t="str">
        <f>IF(AND(ISBLANK('Arbeitsplätze Detektoren'!O39),ISBLANK('Arbeitsplätze Detektoren'!F39)),"",IF(D38='Helper - Textbausteine'!$B$19,'Helper - Textbausteine'!$B$44,'Helper - Textbausteine'!$B$43))</f>
        <v/>
      </c>
      <c r="N38" s="120"/>
      <c r="O38" s="120"/>
      <c r="P38" s="123"/>
    </row>
    <row r="39" spans="1:16" s="27" customFormat="1" ht="44.1" customHeight="1" x14ac:dyDescent="0.25">
      <c r="A39" s="231" t="str">
        <f>'Arbeitsplätze Detektoren'!V40</f>
        <v>37_DN_</v>
      </c>
      <c r="B39" s="232" t="str">
        <f>IF(AND(ISBLANK('Arbeitsplätze Detektoren'!B40),ISBLANK('Arbeitsplätze Detektoren'!K40)),"",IF(ISNUMBER('Arbeitsplätze Detektoren'!R40),'Arbeitsplätze Detektoren'!B40&amp;IF(AND(NOT(ISBLANK('Arbeitsplätze Detektoren'!B40)),NOT(ISBLANK('Arbeitsplätze Detektoren'!K40)))," und ","")&amp;'Arbeitsplätze Detektoren'!K40,IF(ISNUMBER('Arbeitsplätze Detektoren'!O40),'Arbeitsplätze Detektoren'!K40,IF(ISNUMBER('Arbeitsplätze Detektoren'!F40),'Arbeitsplätze Detektoren'!B40,IF(ISTEXT('Arbeitsplätze Detektoren'!O40),'Arbeitsplätze Detektoren'!K40,IF(ISTEXT('Arbeitsplätze Detektoren'!F40),'Arbeitsplätze Detektoren'!B40,""))))))</f>
        <v/>
      </c>
      <c r="C39" s="233" t="str">
        <f>IF(ISNUMBER('Arbeitsplätze Detektoren'!R40),'Arbeitsplätze Detektoren'!R40&amp;"
(Mittelwert)",IF(ISNUMBER('Arbeitsplätze Detektoren'!O40),'Arbeitsplätze Detektoren'!O40&amp;"
(zweite Messung)",IF(ISNUMBER('Arbeitsplätze Detektoren'!F40),'Arbeitsplätze Detektoren'!F40&amp;"
(erste Messung)",IF(ISTEXT('Arbeitsplätze Detektoren'!O40),'Arbeitsplätze Detektoren'!O40&amp;"
(zweite Messung)",IF(ISTEXT('Arbeitsplätze Detektoren'!F40),'Arbeitsplätze Detektoren'!F40&amp;"
(erste Messung)","")))))</f>
        <v/>
      </c>
      <c r="D39" s="234" t="str">
        <f>IF(ISBLANK('Arbeitsplätze Detektoren'!S40),"",'Arbeitsplätze Detektoren'!S40)</f>
        <v/>
      </c>
      <c r="E39" s="233" t="str">
        <f>IF(ISBLANK('Arbeitsplätze Detektoren'!A40),"",'Arbeitsplätze Detektoren'!A40)</f>
        <v/>
      </c>
      <c r="F39" s="235" t="str">
        <f>IF(ISBLANK('Arbeitsplätze Detektoren'!A40),"",'Daten zum Betrieb'!$B$5&amp;", "&amp;'Daten zum Betrieb'!$B$7)</f>
        <v/>
      </c>
      <c r="G39" s="120"/>
      <c r="H39" s="120"/>
      <c r="I39" s="120"/>
      <c r="J39" s="120"/>
      <c r="K39" s="243" t="str">
        <f>IF(AND(ISBLANK('Arbeitsplätze Detektoren'!O40),ISBLANK('Arbeitsplätze Detektoren'!F40)),"",IF(D39='Helper - Textbausteine'!$B$19,'Helper - Textbausteine'!$B$45,C39))</f>
        <v/>
      </c>
      <c r="L39" s="243" t="str">
        <f>IF(AND(ISBLANK('Arbeitsplätze Detektoren'!O40),ISBLANK('Arbeitsplätze Detektoren'!F40)),"",IF(D39='Helper - Textbausteine'!$B$19,C39,'Helper - Textbausteine'!$B$43))</f>
        <v/>
      </c>
      <c r="M39" s="120" t="str">
        <f>IF(AND(ISBLANK('Arbeitsplätze Detektoren'!O40),ISBLANK('Arbeitsplätze Detektoren'!F40)),"",IF(D39='Helper - Textbausteine'!$B$19,'Helper - Textbausteine'!$B$44,'Helper - Textbausteine'!$B$43))</f>
        <v/>
      </c>
      <c r="N39" s="120"/>
      <c r="O39" s="120"/>
      <c r="P39" s="123"/>
    </row>
    <row r="40" spans="1:16" s="27" customFormat="1" ht="44.1" customHeight="1" x14ac:dyDescent="0.25">
      <c r="A40" s="231" t="str">
        <f>'Arbeitsplätze Detektoren'!V41</f>
        <v>38_DN_</v>
      </c>
      <c r="B40" s="232" t="str">
        <f>IF(AND(ISBLANK('Arbeitsplätze Detektoren'!B41),ISBLANK('Arbeitsplätze Detektoren'!K41)),"",IF(ISNUMBER('Arbeitsplätze Detektoren'!R41),'Arbeitsplätze Detektoren'!B41&amp;IF(AND(NOT(ISBLANK('Arbeitsplätze Detektoren'!B41)),NOT(ISBLANK('Arbeitsplätze Detektoren'!K41)))," und ","")&amp;'Arbeitsplätze Detektoren'!K41,IF(ISNUMBER('Arbeitsplätze Detektoren'!O41),'Arbeitsplätze Detektoren'!K41,IF(ISNUMBER('Arbeitsplätze Detektoren'!F41),'Arbeitsplätze Detektoren'!B41,IF(ISTEXT('Arbeitsplätze Detektoren'!O41),'Arbeitsplätze Detektoren'!K41,IF(ISTEXT('Arbeitsplätze Detektoren'!F41),'Arbeitsplätze Detektoren'!B41,""))))))</f>
        <v/>
      </c>
      <c r="C40" s="233" t="str">
        <f>IF(ISNUMBER('Arbeitsplätze Detektoren'!R41),'Arbeitsplätze Detektoren'!R41&amp;"
(Mittelwert)",IF(ISNUMBER('Arbeitsplätze Detektoren'!O41),'Arbeitsplätze Detektoren'!O41&amp;"
(zweite Messung)",IF(ISNUMBER('Arbeitsplätze Detektoren'!F41),'Arbeitsplätze Detektoren'!F41&amp;"
(erste Messung)",IF(ISTEXT('Arbeitsplätze Detektoren'!O41),'Arbeitsplätze Detektoren'!O41&amp;"
(zweite Messung)",IF(ISTEXT('Arbeitsplätze Detektoren'!F41),'Arbeitsplätze Detektoren'!F41&amp;"
(erste Messung)","")))))</f>
        <v/>
      </c>
      <c r="D40" s="234" t="str">
        <f>IF(ISBLANK('Arbeitsplätze Detektoren'!S41),"",'Arbeitsplätze Detektoren'!S41)</f>
        <v/>
      </c>
      <c r="E40" s="233" t="str">
        <f>IF(ISBLANK('Arbeitsplätze Detektoren'!A41),"",'Arbeitsplätze Detektoren'!A41)</f>
        <v/>
      </c>
      <c r="F40" s="235" t="str">
        <f>IF(ISBLANK('Arbeitsplätze Detektoren'!A41),"",'Daten zum Betrieb'!$B$5&amp;", "&amp;'Daten zum Betrieb'!$B$7)</f>
        <v/>
      </c>
      <c r="G40" s="120"/>
      <c r="H40" s="120"/>
      <c r="I40" s="120"/>
      <c r="J40" s="120"/>
      <c r="K40" s="243" t="str">
        <f>IF(AND(ISBLANK('Arbeitsplätze Detektoren'!O41),ISBLANK('Arbeitsplätze Detektoren'!F41)),"",IF(D40='Helper - Textbausteine'!$B$19,'Helper - Textbausteine'!$B$45,C40))</f>
        <v/>
      </c>
      <c r="L40" s="243" t="str">
        <f>IF(AND(ISBLANK('Arbeitsplätze Detektoren'!O41),ISBLANK('Arbeitsplätze Detektoren'!F41)),"",IF(D40='Helper - Textbausteine'!$B$19,C40,'Helper - Textbausteine'!$B$43))</f>
        <v/>
      </c>
      <c r="M40" s="120" t="str">
        <f>IF(AND(ISBLANK('Arbeitsplätze Detektoren'!O41),ISBLANK('Arbeitsplätze Detektoren'!F41)),"",IF(D40='Helper - Textbausteine'!$B$19,'Helper - Textbausteine'!$B$44,'Helper - Textbausteine'!$B$43))</f>
        <v/>
      </c>
      <c r="N40" s="120"/>
      <c r="O40" s="120"/>
      <c r="P40" s="123"/>
    </row>
    <row r="41" spans="1:16" s="27" customFormat="1" ht="44.1" customHeight="1" x14ac:dyDescent="0.25">
      <c r="A41" s="231" t="str">
        <f>'Arbeitsplätze Detektoren'!V42</f>
        <v>39_DN_</v>
      </c>
      <c r="B41" s="232" t="str">
        <f>IF(AND(ISBLANK('Arbeitsplätze Detektoren'!B42),ISBLANK('Arbeitsplätze Detektoren'!K42)),"",IF(ISNUMBER('Arbeitsplätze Detektoren'!R42),'Arbeitsplätze Detektoren'!B42&amp;IF(AND(NOT(ISBLANK('Arbeitsplätze Detektoren'!B42)),NOT(ISBLANK('Arbeitsplätze Detektoren'!K42)))," und ","")&amp;'Arbeitsplätze Detektoren'!K42,IF(ISNUMBER('Arbeitsplätze Detektoren'!O42),'Arbeitsplätze Detektoren'!K42,IF(ISNUMBER('Arbeitsplätze Detektoren'!F42),'Arbeitsplätze Detektoren'!B42,IF(ISTEXT('Arbeitsplätze Detektoren'!O42),'Arbeitsplätze Detektoren'!K42,IF(ISTEXT('Arbeitsplätze Detektoren'!F42),'Arbeitsplätze Detektoren'!B42,""))))))</f>
        <v/>
      </c>
      <c r="C41" s="233" t="str">
        <f>IF(ISNUMBER('Arbeitsplätze Detektoren'!R42),'Arbeitsplätze Detektoren'!R42&amp;"
(Mittelwert)",IF(ISNUMBER('Arbeitsplätze Detektoren'!O42),'Arbeitsplätze Detektoren'!O42&amp;"
(zweite Messung)",IF(ISNUMBER('Arbeitsplätze Detektoren'!F42),'Arbeitsplätze Detektoren'!F42&amp;"
(erste Messung)",IF(ISTEXT('Arbeitsplätze Detektoren'!O42),'Arbeitsplätze Detektoren'!O42&amp;"
(zweite Messung)",IF(ISTEXT('Arbeitsplätze Detektoren'!F42),'Arbeitsplätze Detektoren'!F42&amp;"
(erste Messung)","")))))</f>
        <v/>
      </c>
      <c r="D41" s="234" t="str">
        <f>IF(ISBLANK('Arbeitsplätze Detektoren'!S42),"",'Arbeitsplätze Detektoren'!S42)</f>
        <v/>
      </c>
      <c r="E41" s="233" t="str">
        <f>IF(ISBLANK('Arbeitsplätze Detektoren'!A42),"",'Arbeitsplätze Detektoren'!A42)</f>
        <v/>
      </c>
      <c r="F41" s="235" t="str">
        <f>IF(ISBLANK('Arbeitsplätze Detektoren'!A42),"",'Daten zum Betrieb'!$B$5&amp;", "&amp;'Daten zum Betrieb'!$B$7)</f>
        <v/>
      </c>
      <c r="G41" s="120"/>
      <c r="H41" s="120"/>
      <c r="I41" s="120"/>
      <c r="J41" s="120"/>
      <c r="K41" s="243" t="str">
        <f>IF(AND(ISBLANK('Arbeitsplätze Detektoren'!O42),ISBLANK('Arbeitsplätze Detektoren'!F42)),"",IF(D41='Helper - Textbausteine'!$B$19,'Helper - Textbausteine'!$B$45,C41))</f>
        <v/>
      </c>
      <c r="L41" s="243" t="str">
        <f>IF(AND(ISBLANK('Arbeitsplätze Detektoren'!O42),ISBLANK('Arbeitsplätze Detektoren'!F42)),"",IF(D41='Helper - Textbausteine'!$B$19,C41,'Helper - Textbausteine'!$B$43))</f>
        <v/>
      </c>
      <c r="M41" s="120" t="str">
        <f>IF(AND(ISBLANK('Arbeitsplätze Detektoren'!O42),ISBLANK('Arbeitsplätze Detektoren'!F42)),"",IF(D41='Helper - Textbausteine'!$B$19,'Helper - Textbausteine'!$B$44,'Helper - Textbausteine'!$B$43))</f>
        <v/>
      </c>
      <c r="N41" s="120"/>
      <c r="O41" s="120"/>
      <c r="P41" s="123"/>
    </row>
    <row r="42" spans="1:16" s="27" customFormat="1" ht="44.1" customHeight="1" x14ac:dyDescent="0.25">
      <c r="A42" s="231" t="str">
        <f>'Arbeitsplätze Detektoren'!V43</f>
        <v>40_DN_</v>
      </c>
      <c r="B42" s="232" t="str">
        <f>IF(AND(ISBLANK('Arbeitsplätze Detektoren'!B43),ISBLANK('Arbeitsplätze Detektoren'!K43)),"",IF(ISNUMBER('Arbeitsplätze Detektoren'!R43),'Arbeitsplätze Detektoren'!B43&amp;IF(AND(NOT(ISBLANK('Arbeitsplätze Detektoren'!B43)),NOT(ISBLANK('Arbeitsplätze Detektoren'!K43)))," und ","")&amp;'Arbeitsplätze Detektoren'!K43,IF(ISNUMBER('Arbeitsplätze Detektoren'!O43),'Arbeitsplätze Detektoren'!K43,IF(ISNUMBER('Arbeitsplätze Detektoren'!F43),'Arbeitsplätze Detektoren'!B43,IF(ISTEXT('Arbeitsplätze Detektoren'!O43),'Arbeitsplätze Detektoren'!K43,IF(ISTEXT('Arbeitsplätze Detektoren'!F43),'Arbeitsplätze Detektoren'!B43,""))))))</f>
        <v/>
      </c>
      <c r="C42" s="233" t="str">
        <f>IF(ISNUMBER('Arbeitsplätze Detektoren'!R43),'Arbeitsplätze Detektoren'!R43&amp;"
(Mittelwert)",IF(ISNUMBER('Arbeitsplätze Detektoren'!O43),'Arbeitsplätze Detektoren'!O43&amp;"
(zweite Messung)",IF(ISNUMBER('Arbeitsplätze Detektoren'!F43),'Arbeitsplätze Detektoren'!F43&amp;"
(erste Messung)",IF(ISTEXT('Arbeitsplätze Detektoren'!O43),'Arbeitsplätze Detektoren'!O43&amp;"
(zweite Messung)",IF(ISTEXT('Arbeitsplätze Detektoren'!F43),'Arbeitsplätze Detektoren'!F43&amp;"
(erste Messung)","")))))</f>
        <v/>
      </c>
      <c r="D42" s="234" t="str">
        <f>IF(ISBLANK('Arbeitsplätze Detektoren'!S43),"",'Arbeitsplätze Detektoren'!S43)</f>
        <v/>
      </c>
      <c r="E42" s="233" t="str">
        <f>IF(ISBLANK('Arbeitsplätze Detektoren'!A43),"",'Arbeitsplätze Detektoren'!A43)</f>
        <v/>
      </c>
      <c r="F42" s="235" t="str">
        <f>IF(ISBLANK('Arbeitsplätze Detektoren'!A43),"",'Daten zum Betrieb'!$B$5&amp;", "&amp;'Daten zum Betrieb'!$B$7)</f>
        <v/>
      </c>
      <c r="G42" s="120"/>
      <c r="H42" s="120"/>
      <c r="I42" s="120"/>
      <c r="J42" s="120"/>
      <c r="K42" s="243" t="str">
        <f>IF(AND(ISBLANK('Arbeitsplätze Detektoren'!O43),ISBLANK('Arbeitsplätze Detektoren'!F43)),"",IF(D42='Helper - Textbausteine'!$B$19,'Helper - Textbausteine'!$B$45,C42))</f>
        <v/>
      </c>
      <c r="L42" s="243" t="str">
        <f>IF(AND(ISBLANK('Arbeitsplätze Detektoren'!O43),ISBLANK('Arbeitsplätze Detektoren'!F43)),"",IF(D42='Helper - Textbausteine'!$B$19,C42,'Helper - Textbausteine'!$B$43))</f>
        <v/>
      </c>
      <c r="M42" s="120" t="str">
        <f>IF(AND(ISBLANK('Arbeitsplätze Detektoren'!O43),ISBLANK('Arbeitsplätze Detektoren'!F43)),"",IF(D42='Helper - Textbausteine'!$B$19,'Helper - Textbausteine'!$B$44,'Helper - Textbausteine'!$B$43))</f>
        <v/>
      </c>
      <c r="N42" s="120"/>
      <c r="O42" s="120"/>
      <c r="P42" s="123"/>
    </row>
    <row r="43" spans="1:16" s="27" customFormat="1" ht="44.1" customHeight="1" x14ac:dyDescent="0.25">
      <c r="A43" s="231" t="str">
        <f>'Arbeitsplätze Detektoren'!V44</f>
        <v>41_DN_</v>
      </c>
      <c r="B43" s="232" t="str">
        <f>IF(AND(ISBLANK('Arbeitsplätze Detektoren'!B44),ISBLANK('Arbeitsplätze Detektoren'!K44)),"",IF(ISNUMBER('Arbeitsplätze Detektoren'!R44),'Arbeitsplätze Detektoren'!B44&amp;IF(AND(NOT(ISBLANK('Arbeitsplätze Detektoren'!B44)),NOT(ISBLANK('Arbeitsplätze Detektoren'!K44)))," und ","")&amp;'Arbeitsplätze Detektoren'!K44,IF(ISNUMBER('Arbeitsplätze Detektoren'!O44),'Arbeitsplätze Detektoren'!K44,IF(ISNUMBER('Arbeitsplätze Detektoren'!F44),'Arbeitsplätze Detektoren'!B44,IF(ISTEXT('Arbeitsplätze Detektoren'!O44),'Arbeitsplätze Detektoren'!K44,IF(ISTEXT('Arbeitsplätze Detektoren'!F44),'Arbeitsplätze Detektoren'!B44,""))))))</f>
        <v/>
      </c>
      <c r="C43" s="233" t="str">
        <f>IF(ISNUMBER('Arbeitsplätze Detektoren'!R44),'Arbeitsplätze Detektoren'!R44&amp;"
(Mittelwert)",IF(ISNUMBER('Arbeitsplätze Detektoren'!O44),'Arbeitsplätze Detektoren'!O44&amp;"
(zweite Messung)",IF(ISNUMBER('Arbeitsplätze Detektoren'!F44),'Arbeitsplätze Detektoren'!F44&amp;"
(erste Messung)",IF(ISTEXT('Arbeitsplätze Detektoren'!O44),'Arbeitsplätze Detektoren'!O44&amp;"
(zweite Messung)",IF(ISTEXT('Arbeitsplätze Detektoren'!F44),'Arbeitsplätze Detektoren'!F44&amp;"
(erste Messung)","")))))</f>
        <v/>
      </c>
      <c r="D43" s="234" t="str">
        <f>IF(ISBLANK('Arbeitsplätze Detektoren'!S44),"",'Arbeitsplätze Detektoren'!S44)</f>
        <v/>
      </c>
      <c r="E43" s="233" t="str">
        <f>IF(ISBLANK('Arbeitsplätze Detektoren'!A44),"",'Arbeitsplätze Detektoren'!A44)</f>
        <v/>
      </c>
      <c r="F43" s="235" t="str">
        <f>IF(ISBLANK('Arbeitsplätze Detektoren'!A44),"",'Daten zum Betrieb'!$B$5&amp;", "&amp;'Daten zum Betrieb'!$B$7)</f>
        <v/>
      </c>
      <c r="G43" s="120"/>
      <c r="H43" s="120"/>
      <c r="I43" s="120"/>
      <c r="J43" s="120"/>
      <c r="K43" s="243" t="str">
        <f>IF(AND(ISBLANK('Arbeitsplätze Detektoren'!O44),ISBLANK('Arbeitsplätze Detektoren'!F44)),"",IF(D43='Helper - Textbausteine'!$B$19,'Helper - Textbausteine'!$B$45,C43))</f>
        <v/>
      </c>
      <c r="L43" s="243" t="str">
        <f>IF(AND(ISBLANK('Arbeitsplätze Detektoren'!O44),ISBLANK('Arbeitsplätze Detektoren'!F44)),"",IF(D43='Helper - Textbausteine'!$B$19,C43,'Helper - Textbausteine'!$B$43))</f>
        <v/>
      </c>
      <c r="M43" s="120" t="str">
        <f>IF(AND(ISBLANK('Arbeitsplätze Detektoren'!O44),ISBLANK('Arbeitsplätze Detektoren'!F44)),"",IF(D43='Helper - Textbausteine'!$B$19,'Helper - Textbausteine'!$B$44,'Helper - Textbausteine'!$B$43))</f>
        <v/>
      </c>
      <c r="N43" s="120"/>
      <c r="O43" s="120"/>
      <c r="P43" s="123"/>
    </row>
    <row r="44" spans="1:16" s="27" customFormat="1" ht="44.1" customHeight="1" x14ac:dyDescent="0.25">
      <c r="A44" s="231" t="str">
        <f>'Arbeitsplätze Detektoren'!V45</f>
        <v>42_DN_</v>
      </c>
      <c r="B44" s="232" t="str">
        <f>IF(AND(ISBLANK('Arbeitsplätze Detektoren'!B45),ISBLANK('Arbeitsplätze Detektoren'!K45)),"",IF(ISNUMBER('Arbeitsplätze Detektoren'!R45),'Arbeitsplätze Detektoren'!B45&amp;IF(AND(NOT(ISBLANK('Arbeitsplätze Detektoren'!B45)),NOT(ISBLANK('Arbeitsplätze Detektoren'!K45)))," und ","")&amp;'Arbeitsplätze Detektoren'!K45,IF(ISNUMBER('Arbeitsplätze Detektoren'!O45),'Arbeitsplätze Detektoren'!K45,IF(ISNUMBER('Arbeitsplätze Detektoren'!F45),'Arbeitsplätze Detektoren'!B45,IF(ISTEXT('Arbeitsplätze Detektoren'!O45),'Arbeitsplätze Detektoren'!K45,IF(ISTEXT('Arbeitsplätze Detektoren'!F45),'Arbeitsplätze Detektoren'!B45,""))))))</f>
        <v/>
      </c>
      <c r="C44" s="233" t="str">
        <f>IF(ISNUMBER('Arbeitsplätze Detektoren'!R45),'Arbeitsplätze Detektoren'!R45&amp;"
(Mittelwert)",IF(ISNUMBER('Arbeitsplätze Detektoren'!O45),'Arbeitsplätze Detektoren'!O45&amp;"
(zweite Messung)",IF(ISNUMBER('Arbeitsplätze Detektoren'!F45),'Arbeitsplätze Detektoren'!F45&amp;"
(erste Messung)",IF(ISTEXT('Arbeitsplätze Detektoren'!O45),'Arbeitsplätze Detektoren'!O45&amp;"
(zweite Messung)",IF(ISTEXT('Arbeitsplätze Detektoren'!F45),'Arbeitsplätze Detektoren'!F45&amp;"
(erste Messung)","")))))</f>
        <v/>
      </c>
      <c r="D44" s="234" t="str">
        <f>IF(ISBLANK('Arbeitsplätze Detektoren'!S45),"",'Arbeitsplätze Detektoren'!S45)</f>
        <v/>
      </c>
      <c r="E44" s="233" t="str">
        <f>IF(ISBLANK('Arbeitsplätze Detektoren'!A45),"",'Arbeitsplätze Detektoren'!A45)</f>
        <v/>
      </c>
      <c r="F44" s="235" t="str">
        <f>IF(ISBLANK('Arbeitsplätze Detektoren'!A45),"",'Daten zum Betrieb'!$B$5&amp;", "&amp;'Daten zum Betrieb'!$B$7)</f>
        <v/>
      </c>
      <c r="G44" s="120"/>
      <c r="H44" s="120"/>
      <c r="I44" s="120"/>
      <c r="J44" s="120"/>
      <c r="K44" s="243" t="str">
        <f>IF(AND(ISBLANK('Arbeitsplätze Detektoren'!O45),ISBLANK('Arbeitsplätze Detektoren'!F45)),"",IF(D44='Helper - Textbausteine'!$B$19,'Helper - Textbausteine'!$B$45,C44))</f>
        <v/>
      </c>
      <c r="L44" s="243" t="str">
        <f>IF(AND(ISBLANK('Arbeitsplätze Detektoren'!O45),ISBLANK('Arbeitsplätze Detektoren'!F45)),"",IF(D44='Helper - Textbausteine'!$B$19,C44,'Helper - Textbausteine'!$B$43))</f>
        <v/>
      </c>
      <c r="M44" s="120" t="str">
        <f>IF(AND(ISBLANK('Arbeitsplätze Detektoren'!O45),ISBLANK('Arbeitsplätze Detektoren'!F45)),"",IF(D44='Helper - Textbausteine'!$B$19,'Helper - Textbausteine'!$B$44,'Helper - Textbausteine'!$B$43))</f>
        <v/>
      </c>
      <c r="N44" s="120"/>
      <c r="O44" s="120"/>
      <c r="P44" s="123"/>
    </row>
    <row r="45" spans="1:16" s="27" customFormat="1" ht="44.1" customHeight="1" x14ac:dyDescent="0.25">
      <c r="A45" s="231" t="str">
        <f>'Arbeitsplätze Detektoren'!V46</f>
        <v>43_DN_</v>
      </c>
      <c r="B45" s="232" t="str">
        <f>IF(AND(ISBLANK('Arbeitsplätze Detektoren'!B46),ISBLANK('Arbeitsplätze Detektoren'!K46)),"",IF(ISNUMBER('Arbeitsplätze Detektoren'!R46),'Arbeitsplätze Detektoren'!B46&amp;IF(AND(NOT(ISBLANK('Arbeitsplätze Detektoren'!B46)),NOT(ISBLANK('Arbeitsplätze Detektoren'!K46)))," und ","")&amp;'Arbeitsplätze Detektoren'!K46,IF(ISNUMBER('Arbeitsplätze Detektoren'!O46),'Arbeitsplätze Detektoren'!K46,IF(ISNUMBER('Arbeitsplätze Detektoren'!F46),'Arbeitsplätze Detektoren'!B46,IF(ISTEXT('Arbeitsplätze Detektoren'!O46),'Arbeitsplätze Detektoren'!K46,IF(ISTEXT('Arbeitsplätze Detektoren'!F46),'Arbeitsplätze Detektoren'!B46,""))))))</f>
        <v/>
      </c>
      <c r="C45" s="233" t="str">
        <f>IF(ISNUMBER('Arbeitsplätze Detektoren'!R46),'Arbeitsplätze Detektoren'!R46&amp;"
(Mittelwert)",IF(ISNUMBER('Arbeitsplätze Detektoren'!O46),'Arbeitsplätze Detektoren'!O46&amp;"
(zweite Messung)",IF(ISNUMBER('Arbeitsplätze Detektoren'!F46),'Arbeitsplätze Detektoren'!F46&amp;"
(erste Messung)",IF(ISTEXT('Arbeitsplätze Detektoren'!O46),'Arbeitsplätze Detektoren'!O46&amp;"
(zweite Messung)",IF(ISTEXT('Arbeitsplätze Detektoren'!F46),'Arbeitsplätze Detektoren'!F46&amp;"
(erste Messung)","")))))</f>
        <v/>
      </c>
      <c r="D45" s="234" t="str">
        <f>IF(ISBLANK('Arbeitsplätze Detektoren'!S46),"",'Arbeitsplätze Detektoren'!S46)</f>
        <v/>
      </c>
      <c r="E45" s="233" t="str">
        <f>IF(ISBLANK('Arbeitsplätze Detektoren'!A46),"",'Arbeitsplätze Detektoren'!A46)</f>
        <v/>
      </c>
      <c r="F45" s="235" t="str">
        <f>IF(ISBLANK('Arbeitsplätze Detektoren'!A46),"",'Daten zum Betrieb'!$B$5&amp;", "&amp;'Daten zum Betrieb'!$B$7)</f>
        <v/>
      </c>
      <c r="G45" s="120"/>
      <c r="H45" s="120"/>
      <c r="I45" s="120"/>
      <c r="J45" s="120"/>
      <c r="K45" s="243" t="str">
        <f>IF(AND(ISBLANK('Arbeitsplätze Detektoren'!O46),ISBLANK('Arbeitsplätze Detektoren'!F46)),"",IF(D45='Helper - Textbausteine'!$B$19,'Helper - Textbausteine'!$B$45,C45))</f>
        <v/>
      </c>
      <c r="L45" s="243" t="str">
        <f>IF(AND(ISBLANK('Arbeitsplätze Detektoren'!O46),ISBLANK('Arbeitsplätze Detektoren'!F46)),"",IF(D45='Helper - Textbausteine'!$B$19,C45,'Helper - Textbausteine'!$B$43))</f>
        <v/>
      </c>
      <c r="M45" s="120" t="str">
        <f>IF(AND(ISBLANK('Arbeitsplätze Detektoren'!O46),ISBLANK('Arbeitsplätze Detektoren'!F46)),"",IF(D45='Helper - Textbausteine'!$B$19,'Helper - Textbausteine'!$B$44,'Helper - Textbausteine'!$B$43))</f>
        <v/>
      </c>
      <c r="N45" s="120"/>
      <c r="O45" s="120"/>
      <c r="P45" s="123"/>
    </row>
    <row r="46" spans="1:16" s="27" customFormat="1" ht="44.1" customHeight="1" x14ac:dyDescent="0.25">
      <c r="A46" s="231" t="str">
        <f>'Arbeitsplätze Detektoren'!V47</f>
        <v>44_DN_</v>
      </c>
      <c r="B46" s="232" t="str">
        <f>IF(AND(ISBLANK('Arbeitsplätze Detektoren'!B47),ISBLANK('Arbeitsplätze Detektoren'!K47)),"",IF(ISNUMBER('Arbeitsplätze Detektoren'!R47),'Arbeitsplätze Detektoren'!B47&amp;IF(AND(NOT(ISBLANK('Arbeitsplätze Detektoren'!B47)),NOT(ISBLANK('Arbeitsplätze Detektoren'!K47)))," und ","")&amp;'Arbeitsplätze Detektoren'!K47,IF(ISNUMBER('Arbeitsplätze Detektoren'!O47),'Arbeitsplätze Detektoren'!K47,IF(ISNUMBER('Arbeitsplätze Detektoren'!F47),'Arbeitsplätze Detektoren'!B47,IF(ISTEXT('Arbeitsplätze Detektoren'!O47),'Arbeitsplätze Detektoren'!K47,IF(ISTEXT('Arbeitsplätze Detektoren'!F47),'Arbeitsplätze Detektoren'!B47,""))))))</f>
        <v/>
      </c>
      <c r="C46" s="233" t="str">
        <f>IF(ISNUMBER('Arbeitsplätze Detektoren'!R47),'Arbeitsplätze Detektoren'!R47&amp;"
(Mittelwert)",IF(ISNUMBER('Arbeitsplätze Detektoren'!O47),'Arbeitsplätze Detektoren'!O47&amp;"
(zweite Messung)",IF(ISNUMBER('Arbeitsplätze Detektoren'!F47),'Arbeitsplätze Detektoren'!F47&amp;"
(erste Messung)",IF(ISTEXT('Arbeitsplätze Detektoren'!O47),'Arbeitsplätze Detektoren'!O47&amp;"
(zweite Messung)",IF(ISTEXT('Arbeitsplätze Detektoren'!F47),'Arbeitsplätze Detektoren'!F47&amp;"
(erste Messung)","")))))</f>
        <v/>
      </c>
      <c r="D46" s="234" t="str">
        <f>IF(ISBLANK('Arbeitsplätze Detektoren'!S47),"",'Arbeitsplätze Detektoren'!S47)</f>
        <v/>
      </c>
      <c r="E46" s="233" t="str">
        <f>IF(ISBLANK('Arbeitsplätze Detektoren'!A47),"",'Arbeitsplätze Detektoren'!A47)</f>
        <v/>
      </c>
      <c r="F46" s="235" t="str">
        <f>IF(ISBLANK('Arbeitsplätze Detektoren'!A47),"",'Daten zum Betrieb'!$B$5&amp;", "&amp;'Daten zum Betrieb'!$B$7)</f>
        <v/>
      </c>
      <c r="G46" s="120"/>
      <c r="H46" s="120"/>
      <c r="I46" s="120"/>
      <c r="J46" s="120"/>
      <c r="K46" s="243" t="str">
        <f>IF(AND(ISBLANK('Arbeitsplätze Detektoren'!O47),ISBLANK('Arbeitsplätze Detektoren'!F47)),"",IF(D46='Helper - Textbausteine'!$B$19,'Helper - Textbausteine'!$B$45,C46))</f>
        <v/>
      </c>
      <c r="L46" s="243" t="str">
        <f>IF(AND(ISBLANK('Arbeitsplätze Detektoren'!O47),ISBLANK('Arbeitsplätze Detektoren'!F47)),"",IF(D46='Helper - Textbausteine'!$B$19,C46,'Helper - Textbausteine'!$B$43))</f>
        <v/>
      </c>
      <c r="M46" s="120" t="str">
        <f>IF(AND(ISBLANK('Arbeitsplätze Detektoren'!O47),ISBLANK('Arbeitsplätze Detektoren'!F47)),"",IF(D46='Helper - Textbausteine'!$B$19,'Helper - Textbausteine'!$B$44,'Helper - Textbausteine'!$B$43))</f>
        <v/>
      </c>
      <c r="N46" s="120"/>
      <c r="O46" s="120"/>
      <c r="P46" s="123"/>
    </row>
    <row r="47" spans="1:16" s="27" customFormat="1" ht="44.1" customHeight="1" x14ac:dyDescent="0.25">
      <c r="A47" s="231" t="str">
        <f>'Arbeitsplätze Detektoren'!V48</f>
        <v>45_DN_</v>
      </c>
      <c r="B47" s="232" t="str">
        <f>IF(AND(ISBLANK('Arbeitsplätze Detektoren'!B48),ISBLANK('Arbeitsplätze Detektoren'!K48)),"",IF(ISNUMBER('Arbeitsplätze Detektoren'!R48),'Arbeitsplätze Detektoren'!B48&amp;IF(AND(NOT(ISBLANK('Arbeitsplätze Detektoren'!B48)),NOT(ISBLANK('Arbeitsplätze Detektoren'!K48)))," und ","")&amp;'Arbeitsplätze Detektoren'!K48,IF(ISNUMBER('Arbeitsplätze Detektoren'!O48),'Arbeitsplätze Detektoren'!K48,IF(ISNUMBER('Arbeitsplätze Detektoren'!F48),'Arbeitsplätze Detektoren'!B48,IF(ISTEXT('Arbeitsplätze Detektoren'!O48),'Arbeitsplätze Detektoren'!K48,IF(ISTEXT('Arbeitsplätze Detektoren'!F48),'Arbeitsplätze Detektoren'!B48,""))))))</f>
        <v/>
      </c>
      <c r="C47" s="233" t="str">
        <f>IF(ISNUMBER('Arbeitsplätze Detektoren'!R48),'Arbeitsplätze Detektoren'!R48&amp;"
(Mittelwert)",IF(ISNUMBER('Arbeitsplätze Detektoren'!O48),'Arbeitsplätze Detektoren'!O48&amp;"
(zweite Messung)",IF(ISNUMBER('Arbeitsplätze Detektoren'!F48),'Arbeitsplätze Detektoren'!F48&amp;"
(erste Messung)",IF(ISTEXT('Arbeitsplätze Detektoren'!O48),'Arbeitsplätze Detektoren'!O48&amp;"
(zweite Messung)",IF(ISTEXT('Arbeitsplätze Detektoren'!F48),'Arbeitsplätze Detektoren'!F48&amp;"
(erste Messung)","")))))</f>
        <v/>
      </c>
      <c r="D47" s="234" t="str">
        <f>IF(ISBLANK('Arbeitsplätze Detektoren'!S48),"",'Arbeitsplätze Detektoren'!S48)</f>
        <v/>
      </c>
      <c r="E47" s="233" t="str">
        <f>IF(ISBLANK('Arbeitsplätze Detektoren'!A48),"",'Arbeitsplätze Detektoren'!A48)</f>
        <v/>
      </c>
      <c r="F47" s="235" t="str">
        <f>IF(ISBLANK('Arbeitsplätze Detektoren'!A48),"",'Daten zum Betrieb'!$B$5&amp;", "&amp;'Daten zum Betrieb'!$B$7)</f>
        <v/>
      </c>
      <c r="G47" s="120"/>
      <c r="H47" s="120"/>
      <c r="I47" s="120"/>
      <c r="J47" s="120"/>
      <c r="K47" s="243" t="str">
        <f>IF(AND(ISBLANK('Arbeitsplätze Detektoren'!O48),ISBLANK('Arbeitsplätze Detektoren'!F48)),"",IF(D47='Helper - Textbausteine'!$B$19,'Helper - Textbausteine'!$B$45,C47))</f>
        <v/>
      </c>
      <c r="L47" s="243" t="str">
        <f>IF(AND(ISBLANK('Arbeitsplätze Detektoren'!O48),ISBLANK('Arbeitsplätze Detektoren'!F48)),"",IF(D47='Helper - Textbausteine'!$B$19,C47,'Helper - Textbausteine'!$B$43))</f>
        <v/>
      </c>
      <c r="M47" s="120" t="str">
        <f>IF(AND(ISBLANK('Arbeitsplätze Detektoren'!O48),ISBLANK('Arbeitsplätze Detektoren'!F48)),"",IF(D47='Helper - Textbausteine'!$B$19,'Helper - Textbausteine'!$B$44,'Helper - Textbausteine'!$B$43))</f>
        <v/>
      </c>
      <c r="N47" s="120"/>
      <c r="O47" s="120"/>
      <c r="P47" s="123"/>
    </row>
    <row r="48" spans="1:16" s="27" customFormat="1" ht="44.1" customHeight="1" x14ac:dyDescent="0.25">
      <c r="A48" s="231" t="str">
        <f>'Arbeitsplätze Detektoren'!V49</f>
        <v>46_DN_</v>
      </c>
      <c r="B48" s="232" t="str">
        <f>IF(AND(ISBLANK('Arbeitsplätze Detektoren'!B49),ISBLANK('Arbeitsplätze Detektoren'!K49)),"",IF(ISNUMBER('Arbeitsplätze Detektoren'!R49),'Arbeitsplätze Detektoren'!B49&amp;IF(AND(NOT(ISBLANK('Arbeitsplätze Detektoren'!B49)),NOT(ISBLANK('Arbeitsplätze Detektoren'!K49)))," und ","")&amp;'Arbeitsplätze Detektoren'!K49,IF(ISNUMBER('Arbeitsplätze Detektoren'!O49),'Arbeitsplätze Detektoren'!K49,IF(ISNUMBER('Arbeitsplätze Detektoren'!F49),'Arbeitsplätze Detektoren'!B49,IF(ISTEXT('Arbeitsplätze Detektoren'!O49),'Arbeitsplätze Detektoren'!K49,IF(ISTEXT('Arbeitsplätze Detektoren'!F49),'Arbeitsplätze Detektoren'!B49,""))))))</f>
        <v/>
      </c>
      <c r="C48" s="233" t="str">
        <f>IF(ISNUMBER('Arbeitsplätze Detektoren'!R49),'Arbeitsplätze Detektoren'!R49&amp;"
(Mittelwert)",IF(ISNUMBER('Arbeitsplätze Detektoren'!O49),'Arbeitsplätze Detektoren'!O49&amp;"
(zweite Messung)",IF(ISNUMBER('Arbeitsplätze Detektoren'!F49),'Arbeitsplätze Detektoren'!F49&amp;"
(erste Messung)",IF(ISTEXT('Arbeitsplätze Detektoren'!O49),'Arbeitsplätze Detektoren'!O49&amp;"
(zweite Messung)",IF(ISTEXT('Arbeitsplätze Detektoren'!F49),'Arbeitsplätze Detektoren'!F49&amp;"
(erste Messung)","")))))</f>
        <v/>
      </c>
      <c r="D48" s="234" t="str">
        <f>IF(ISBLANK('Arbeitsplätze Detektoren'!S49),"",'Arbeitsplätze Detektoren'!S49)</f>
        <v/>
      </c>
      <c r="E48" s="233" t="str">
        <f>IF(ISBLANK('Arbeitsplätze Detektoren'!A49),"",'Arbeitsplätze Detektoren'!A49)</f>
        <v/>
      </c>
      <c r="F48" s="235" t="str">
        <f>IF(ISBLANK('Arbeitsplätze Detektoren'!A49),"",'Daten zum Betrieb'!$B$5&amp;", "&amp;'Daten zum Betrieb'!$B$7)</f>
        <v/>
      </c>
      <c r="G48" s="120"/>
      <c r="H48" s="120"/>
      <c r="I48" s="120"/>
      <c r="J48" s="120"/>
      <c r="K48" s="243" t="str">
        <f>IF(AND(ISBLANK('Arbeitsplätze Detektoren'!O49),ISBLANK('Arbeitsplätze Detektoren'!F49)),"",IF(D48='Helper - Textbausteine'!$B$19,'Helper - Textbausteine'!$B$45,C48))</f>
        <v/>
      </c>
      <c r="L48" s="243" t="str">
        <f>IF(AND(ISBLANK('Arbeitsplätze Detektoren'!O49),ISBLANK('Arbeitsplätze Detektoren'!F49)),"",IF(D48='Helper - Textbausteine'!$B$19,C48,'Helper - Textbausteine'!$B$43))</f>
        <v/>
      </c>
      <c r="M48" s="120" t="str">
        <f>IF(AND(ISBLANK('Arbeitsplätze Detektoren'!O49),ISBLANK('Arbeitsplätze Detektoren'!F49)),"",IF(D48='Helper - Textbausteine'!$B$19,'Helper - Textbausteine'!$B$44,'Helper - Textbausteine'!$B$43))</f>
        <v/>
      </c>
      <c r="N48" s="120"/>
      <c r="O48" s="120"/>
      <c r="P48" s="123"/>
    </row>
    <row r="49" spans="1:16" s="27" customFormat="1" ht="44.1" customHeight="1" x14ac:dyDescent="0.25">
      <c r="A49" s="231" t="str">
        <f>'Arbeitsplätze Detektoren'!V50</f>
        <v>47_DN_</v>
      </c>
      <c r="B49" s="232" t="str">
        <f>IF(AND(ISBLANK('Arbeitsplätze Detektoren'!B50),ISBLANK('Arbeitsplätze Detektoren'!K50)),"",IF(ISNUMBER('Arbeitsplätze Detektoren'!R50),'Arbeitsplätze Detektoren'!B50&amp;IF(AND(NOT(ISBLANK('Arbeitsplätze Detektoren'!B50)),NOT(ISBLANK('Arbeitsplätze Detektoren'!K50)))," und ","")&amp;'Arbeitsplätze Detektoren'!K50,IF(ISNUMBER('Arbeitsplätze Detektoren'!O50),'Arbeitsplätze Detektoren'!K50,IF(ISNUMBER('Arbeitsplätze Detektoren'!F50),'Arbeitsplätze Detektoren'!B50,IF(ISTEXT('Arbeitsplätze Detektoren'!O50),'Arbeitsplätze Detektoren'!K50,IF(ISTEXT('Arbeitsplätze Detektoren'!F50),'Arbeitsplätze Detektoren'!B50,""))))))</f>
        <v/>
      </c>
      <c r="C49" s="233" t="str">
        <f>IF(ISNUMBER('Arbeitsplätze Detektoren'!R50),'Arbeitsplätze Detektoren'!R50&amp;"
(Mittelwert)",IF(ISNUMBER('Arbeitsplätze Detektoren'!O50),'Arbeitsplätze Detektoren'!O50&amp;"
(zweite Messung)",IF(ISNUMBER('Arbeitsplätze Detektoren'!F50),'Arbeitsplätze Detektoren'!F50&amp;"
(erste Messung)",IF(ISTEXT('Arbeitsplätze Detektoren'!O50),'Arbeitsplätze Detektoren'!O50&amp;"
(zweite Messung)",IF(ISTEXT('Arbeitsplätze Detektoren'!F50),'Arbeitsplätze Detektoren'!F50&amp;"
(erste Messung)","")))))</f>
        <v/>
      </c>
      <c r="D49" s="234" t="str">
        <f>IF(ISBLANK('Arbeitsplätze Detektoren'!S50),"",'Arbeitsplätze Detektoren'!S50)</f>
        <v/>
      </c>
      <c r="E49" s="233" t="str">
        <f>IF(ISBLANK('Arbeitsplätze Detektoren'!A50),"",'Arbeitsplätze Detektoren'!A50)</f>
        <v/>
      </c>
      <c r="F49" s="235" t="str">
        <f>IF(ISBLANK('Arbeitsplätze Detektoren'!A50),"",'Daten zum Betrieb'!$B$5&amp;", "&amp;'Daten zum Betrieb'!$B$7)</f>
        <v/>
      </c>
      <c r="G49" s="120"/>
      <c r="H49" s="120"/>
      <c r="I49" s="120"/>
      <c r="J49" s="120"/>
      <c r="K49" s="243" t="str">
        <f>IF(AND(ISBLANK('Arbeitsplätze Detektoren'!O50),ISBLANK('Arbeitsplätze Detektoren'!F50)),"",IF(D49='Helper - Textbausteine'!$B$19,'Helper - Textbausteine'!$B$45,C49))</f>
        <v/>
      </c>
      <c r="L49" s="243" t="str">
        <f>IF(AND(ISBLANK('Arbeitsplätze Detektoren'!O50),ISBLANK('Arbeitsplätze Detektoren'!F50)),"",IF(D49='Helper - Textbausteine'!$B$19,C49,'Helper - Textbausteine'!$B$43))</f>
        <v/>
      </c>
      <c r="M49" s="120" t="str">
        <f>IF(AND(ISBLANK('Arbeitsplätze Detektoren'!O50),ISBLANK('Arbeitsplätze Detektoren'!F50)),"",IF(D49='Helper - Textbausteine'!$B$19,'Helper - Textbausteine'!$B$44,'Helper - Textbausteine'!$B$43))</f>
        <v/>
      </c>
      <c r="N49" s="120"/>
      <c r="O49" s="120"/>
      <c r="P49" s="123"/>
    </row>
    <row r="50" spans="1:16" s="27" customFormat="1" ht="44.1" customHeight="1" x14ac:dyDescent="0.25">
      <c r="A50" s="231" t="str">
        <f>'Arbeitsplätze Detektoren'!V51</f>
        <v>48_DN_</v>
      </c>
      <c r="B50" s="236" t="str">
        <f>IF(AND(ISBLANK('Arbeitsplätze Detektoren'!B51),ISBLANK('Arbeitsplätze Detektoren'!K51)),"",IF(ISNUMBER('Arbeitsplätze Detektoren'!R51),'Arbeitsplätze Detektoren'!B51&amp;IF(AND(NOT(ISBLANK('Arbeitsplätze Detektoren'!B51)),NOT(ISBLANK('Arbeitsplätze Detektoren'!K51)))," und ","")&amp;'Arbeitsplätze Detektoren'!K51,IF(ISNUMBER('Arbeitsplätze Detektoren'!O51),'Arbeitsplätze Detektoren'!K51,IF(ISNUMBER('Arbeitsplätze Detektoren'!F51),'Arbeitsplätze Detektoren'!B51,IF(ISTEXT('Arbeitsplätze Detektoren'!O51),'Arbeitsplätze Detektoren'!K51,IF(ISTEXT('Arbeitsplätze Detektoren'!F51),'Arbeitsplätze Detektoren'!B51,""))))))</f>
        <v/>
      </c>
      <c r="C50" s="237" t="str">
        <f>IF(ISNUMBER('Arbeitsplätze Detektoren'!R51),'Arbeitsplätze Detektoren'!R51&amp;"
(Mittelwert)",IF(ISNUMBER('Arbeitsplätze Detektoren'!O51),'Arbeitsplätze Detektoren'!O51&amp;"
(zweite Messung)",IF(ISNUMBER('Arbeitsplätze Detektoren'!F51),'Arbeitsplätze Detektoren'!F51&amp;"
(erste Messung)",IF(ISTEXT('Arbeitsplätze Detektoren'!O51),'Arbeitsplätze Detektoren'!O51&amp;"
(zweite Messung)",IF(ISTEXT('Arbeitsplätze Detektoren'!F51),'Arbeitsplätze Detektoren'!F51&amp;"
(erste Messung)","")))))</f>
        <v/>
      </c>
      <c r="D50" s="234" t="str">
        <f>IF(ISBLANK('Arbeitsplätze Detektoren'!S51),"",'Arbeitsplätze Detektoren'!S51)</f>
        <v/>
      </c>
      <c r="E50" s="237" t="str">
        <f>IF(ISBLANK('Arbeitsplätze Detektoren'!A51),"",'Arbeitsplätze Detektoren'!A51)</f>
        <v/>
      </c>
      <c r="F50" s="238" t="str">
        <f>IF(ISBLANK('Arbeitsplätze Detektoren'!A51),"",'Daten zum Betrieb'!$B$5&amp;", "&amp;'Daten zum Betrieb'!$B$7)</f>
        <v/>
      </c>
      <c r="G50" s="120"/>
      <c r="H50" s="120"/>
      <c r="I50" s="120"/>
      <c r="J50" s="120"/>
      <c r="K50" s="243" t="str">
        <f>IF(AND(ISBLANK('Arbeitsplätze Detektoren'!O51),ISBLANK('Arbeitsplätze Detektoren'!F51)),"",IF(D50='Helper - Textbausteine'!$B$19,'Helper - Textbausteine'!$B$45,C50))</f>
        <v/>
      </c>
      <c r="L50" s="243" t="str">
        <f>IF(AND(ISBLANK('Arbeitsplätze Detektoren'!O51),ISBLANK('Arbeitsplätze Detektoren'!F51)),"",IF(D50='Helper - Textbausteine'!$B$19,C50,'Helper - Textbausteine'!$B$43))</f>
        <v/>
      </c>
      <c r="M50" s="120" t="str">
        <f>IF(AND(ISBLANK('Arbeitsplätze Detektoren'!O51),ISBLANK('Arbeitsplätze Detektoren'!F51)),"",IF(D50='Helper - Textbausteine'!$B$19,'Helper - Textbausteine'!$B$44,'Helper - Textbausteine'!$B$43))</f>
        <v/>
      </c>
      <c r="N50" s="120"/>
      <c r="O50" s="120"/>
      <c r="P50" s="123"/>
    </row>
    <row r="51" spans="1:16" s="27" customFormat="1" ht="44.1" customHeight="1" thickBot="1" x14ac:dyDescent="0.3">
      <c r="A51" s="231" t="str">
        <f>'Arbeitsplätze Detektoren'!V52</f>
        <v>49_DN_</v>
      </c>
      <c r="B51" s="239" t="str">
        <f>IF(AND(ISBLANK('Arbeitsplätze Detektoren'!B52),ISBLANK('Arbeitsplätze Detektoren'!K52)),"",IF(ISNUMBER('Arbeitsplätze Detektoren'!R52),'Arbeitsplätze Detektoren'!B52&amp;IF(AND(NOT(ISBLANK('Arbeitsplätze Detektoren'!B52)),NOT(ISBLANK('Arbeitsplätze Detektoren'!K52)))," und ","")&amp;'Arbeitsplätze Detektoren'!K52,IF(ISNUMBER('Arbeitsplätze Detektoren'!O52),'Arbeitsplätze Detektoren'!K52,IF(ISNUMBER('Arbeitsplätze Detektoren'!F52),'Arbeitsplätze Detektoren'!B52,IF(ISTEXT('Arbeitsplätze Detektoren'!O52),'Arbeitsplätze Detektoren'!K52,IF(ISTEXT('Arbeitsplätze Detektoren'!F52),'Arbeitsplätze Detektoren'!B52,""))))))</f>
        <v/>
      </c>
      <c r="C51" s="240" t="str">
        <f>IF(ISNUMBER('Arbeitsplätze Detektoren'!R52),'Arbeitsplätze Detektoren'!R52&amp;"
(Mittelwert)",IF(ISNUMBER('Arbeitsplätze Detektoren'!O52),'Arbeitsplätze Detektoren'!O52&amp;"
(zweite Messung)",IF(ISNUMBER('Arbeitsplätze Detektoren'!F52),'Arbeitsplätze Detektoren'!F52&amp;"
(erste Messung)",IF(ISTEXT('Arbeitsplätze Detektoren'!O52),'Arbeitsplätze Detektoren'!O52&amp;"
(zweite Messung)",IF(ISTEXT('Arbeitsplätze Detektoren'!F52),'Arbeitsplätze Detektoren'!F52&amp;"
(erste Messung)","")))))</f>
        <v/>
      </c>
      <c r="D51" s="234" t="str">
        <f>IF(ISBLANK('Arbeitsplätze Detektoren'!S52),"",'Arbeitsplätze Detektoren'!S52)</f>
        <v/>
      </c>
      <c r="E51" s="240" t="str">
        <f>IF(ISBLANK('Arbeitsplätze Detektoren'!A52),"",'Arbeitsplätze Detektoren'!A52)</f>
        <v/>
      </c>
      <c r="F51" s="241" t="str">
        <f>IF(ISBLANK('Arbeitsplätze Detektoren'!A52),"",'Daten zum Betrieb'!$B$5&amp;", "&amp;'Daten zum Betrieb'!$B$7)</f>
        <v/>
      </c>
      <c r="G51" s="121"/>
      <c r="H51" s="121"/>
      <c r="I51" s="121"/>
      <c r="J51" s="121"/>
      <c r="K51" s="244" t="str">
        <f>IF(AND(ISBLANK('Arbeitsplätze Detektoren'!O52),ISBLANK('Arbeitsplätze Detektoren'!F52)),"",IF(D51='Helper - Textbausteine'!$B$19,'Helper - Textbausteine'!$B$45,C51))</f>
        <v/>
      </c>
      <c r="L51" s="244" t="str">
        <f>IF(AND(ISBLANK('Arbeitsplätze Detektoren'!O52),ISBLANK('Arbeitsplätze Detektoren'!F52)),"",IF(D51='Helper - Textbausteine'!$B$19,C51,'Helper - Textbausteine'!$B$43))</f>
        <v/>
      </c>
      <c r="M51" s="121" t="str">
        <f>IF(AND(ISBLANK('Arbeitsplätze Detektoren'!O52),ISBLANK('Arbeitsplätze Detektoren'!F52)),"",IF(D51='Helper - Textbausteine'!$B$19,'Helper - Textbausteine'!$B$44,'Helper - Textbausteine'!$B$43))</f>
        <v/>
      </c>
      <c r="N51" s="121"/>
      <c r="O51" s="121"/>
      <c r="P51" s="124"/>
    </row>
    <row r="52" spans="1:16" ht="12" thickTop="1" x14ac:dyDescent="0.2">
      <c r="K52" s="27"/>
    </row>
  </sheetData>
  <sheetProtection algorithmName="SHA-512" hashValue="LLpkLbBqfa8YatBIpZZA/rGA3lR9lxTWSqdRgs15r2XAnlfKbtay2+fa1orjpNystCRBwQCuM6ya+Fa1UUTddA==" saltValue="Il/xxcTJzDETN14HPyuJeQ==" spinCount="100000" sheet="1" objects="1" scenarios="1"/>
  <dataValidations count="5">
    <dataValidation type="list" allowBlank="1" showInputMessage="1" showErrorMessage="1" sqref="H3:H51">
      <formula1>"A,B"</formula1>
    </dataValidation>
    <dataValidation type="list" allowBlank="1" showInputMessage="1" showErrorMessage="1" sqref="G3:G51">
      <formula1>"Q,S,B,H,W,P,A"</formula1>
    </dataValidation>
    <dataValidation type="textLength" errorStyle="information" allowBlank="1" showInputMessage="1" showErrorMessage="1" errorTitle="Zu viele Zeichen" error="Sofern möglich bitte weniger als 100 Zeichen verwenden. Sie können jedoch dennoch &quot;OK&quot; wählen und mehr Zeichen eingeben." sqref="M3:P51">
      <formula1>0</formula1>
      <formula2>100</formula2>
    </dataValidation>
    <dataValidation type="custom" errorStyle="information" allowBlank="1" showInputMessage="1" showErrorMessage="1" errorTitle="Eingabe sicher?" error="Bitte nur eine Eingabe treffen, sofern zuvor der Text &quot;Bitte eintragen falls vorliegend&quot; angezeigt wurde." sqref="K3:K51">
      <formula1>2=1</formula1>
    </dataValidation>
    <dataValidation type="decimal" allowBlank="1" showInputMessage="1" showErrorMessage="1" errorTitle="Falscher Inhalt" error="Bitte geben Sie eine Zahl zwischen 0 und 9999 ein." sqref="I3:I51">
      <formula1>0</formula1>
      <formula2>9999</formula2>
    </dataValidation>
  </dataValidations>
  <pageMargins left="0.31496062992125984" right="0.31496062992125984" top="0.59055118110236227" bottom="0.59055118110236227" header="0.23622047244094491" footer="0.23622047244094491"/>
  <pageSetup paperSize="9" orientation="landscape" verticalDpi="90" r:id="rId1"/>
  <headerFooter>
    <oddHeader>&amp;C&amp;"Arial,Fett"&amp;18Angabe von weiteren Informationen für die jeweils betroffenen Arbeitsplätze</oddHeader>
    <oddFooter>&amp;L&amp;"Arial,Standard"&amp;10Stand: März 2022&amp;R&amp;"Arial,Standard"&amp;10Seite &amp;P von &amp;N</oddFooter>
  </headerFooter>
  <legacyDrawing r:id="rId2"/>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Tabelle2"/>
  <dimension ref="A1:AW56"/>
  <sheetViews>
    <sheetView view="pageBreakPreview" zoomScaleNormal="85" zoomScaleSheetLayoutView="100" workbookViewId="0">
      <pane xSplit="2" ySplit="1" topLeftCell="V2" activePane="bottomRight" state="frozen"/>
      <selection pane="topRight" activeCell="B1" sqref="B1"/>
      <selection pane="bottomLeft" activeCell="A2" sqref="A2"/>
      <selection pane="bottomRight" activeCell="AR39" sqref="AR39"/>
    </sheetView>
  </sheetViews>
  <sheetFormatPr baseColWidth="10" defaultColWidth="9.140625" defaultRowHeight="12.75" outlineLevelCol="1" x14ac:dyDescent="0.2"/>
  <cols>
    <col min="1" max="1" width="19.42578125" style="247" hidden="1" customWidth="1"/>
    <col min="2" max="3" width="23.7109375" style="247" hidden="1" customWidth="1" outlineLevel="1"/>
    <col min="4" max="5" width="10.28515625" style="247" hidden="1" customWidth="1" outlineLevel="1"/>
    <col min="6" max="6" width="6.85546875" style="247" hidden="1" customWidth="1" outlineLevel="1"/>
    <col min="7" max="7" width="9.28515625" style="247" hidden="1" customWidth="1" outlineLevel="1"/>
    <col min="8" max="8" width="6.7109375" style="247" hidden="1" customWidth="1" outlineLevel="1"/>
    <col min="9" max="9" width="15.7109375" style="247" hidden="1" customWidth="1" outlineLevel="1"/>
    <col min="10" max="10" width="42.140625" style="247" hidden="1" customWidth="1" outlineLevel="1"/>
    <col min="11" max="11" width="9.28515625" style="247" hidden="1" customWidth="1" outlineLevel="1"/>
    <col min="12" max="13" width="9.7109375" style="288" hidden="1" customWidth="1" outlineLevel="1"/>
    <col min="14" max="14" width="6.140625" style="247" hidden="1" customWidth="1" outlineLevel="1"/>
    <col min="15" max="15" width="9.28515625" style="247" hidden="1" customWidth="1" outlineLevel="1"/>
    <col min="16" max="16" width="6.7109375" style="247" hidden="1" customWidth="1" outlineLevel="1"/>
    <col min="17" max="17" width="15.7109375" style="247" hidden="1" customWidth="1" outlineLevel="1"/>
    <col min="18" max="18" width="10.85546875" style="247" hidden="1" customWidth="1" outlineLevel="1"/>
    <col min="19" max="19" width="11.85546875" style="247" hidden="1" customWidth="1" outlineLevel="1"/>
    <col min="20" max="20" width="42.140625" style="247" hidden="1" customWidth="1" outlineLevel="1"/>
    <col min="21" max="21" width="10.85546875" style="247" hidden="1" customWidth="1" outlineLevel="1"/>
    <col min="22" max="22" width="2.7109375" style="247" customWidth="1" collapsed="1"/>
    <col min="23" max="23" width="9.85546875" style="289" hidden="1" customWidth="1" outlineLevel="1"/>
    <col min="24" max="24" width="10.85546875" style="289" hidden="1" customWidth="1" outlineLevel="1"/>
    <col min="25" max="25" width="19.5703125" style="289" hidden="1" customWidth="1" outlineLevel="1"/>
    <col min="26" max="29" width="5.7109375" style="289" hidden="1" customWidth="1" outlineLevel="1"/>
    <col min="30" max="31" width="10.7109375" style="289" hidden="1" customWidth="1" outlineLevel="1"/>
    <col min="32" max="35" width="13.7109375" style="289" hidden="1" customWidth="1" outlineLevel="1"/>
    <col min="36" max="36" width="2.7109375" style="247" customWidth="1" collapsed="1"/>
    <col min="37" max="37" width="22.7109375" style="10" customWidth="1"/>
    <col min="38" max="38" width="13.7109375" style="10" customWidth="1"/>
    <col min="39" max="39" width="12.85546875" style="10" customWidth="1"/>
    <col min="40" max="40" width="20.7109375" style="10" customWidth="1"/>
    <col min="41" max="41" width="15.7109375" style="10" hidden="1" customWidth="1" outlineLevel="1"/>
    <col min="42" max="42" width="10.7109375" style="10" customWidth="1" collapsed="1"/>
    <col min="43" max="45" width="10.7109375" style="10" customWidth="1"/>
    <col min="46" max="46" width="10.7109375" style="87" customWidth="1"/>
    <col min="47" max="47" width="15.42578125" style="87" customWidth="1"/>
    <col min="48" max="48" width="17.28515625" style="10" customWidth="1"/>
    <col min="49" max="49" width="37" style="10" customWidth="1"/>
    <col min="50" max="16384" width="9.140625" style="10"/>
  </cols>
  <sheetData>
    <row r="1" spans="1:49" s="4" customFormat="1" ht="88.5" customHeight="1" thickTop="1" thickBot="1" x14ac:dyDescent="0.3">
      <c r="A1" s="245" t="s">
        <v>133</v>
      </c>
      <c r="B1" s="264" t="s">
        <v>34</v>
      </c>
      <c r="C1" s="264" t="s">
        <v>0</v>
      </c>
      <c r="D1" s="301" t="s">
        <v>146</v>
      </c>
      <c r="E1" s="301" t="s">
        <v>147</v>
      </c>
      <c r="F1" s="264" t="s">
        <v>108</v>
      </c>
      <c r="G1" s="264" t="s">
        <v>76</v>
      </c>
      <c r="H1" s="264" t="s">
        <v>77</v>
      </c>
      <c r="I1" s="264" t="s">
        <v>83</v>
      </c>
      <c r="J1" s="264" t="s">
        <v>93</v>
      </c>
      <c r="K1" s="264" t="s">
        <v>0</v>
      </c>
      <c r="L1" s="302" t="s">
        <v>144</v>
      </c>
      <c r="M1" s="302" t="s">
        <v>145</v>
      </c>
      <c r="N1" s="264" t="s">
        <v>108</v>
      </c>
      <c r="O1" s="264" t="s">
        <v>76</v>
      </c>
      <c r="P1" s="264" t="s">
        <v>77</v>
      </c>
      <c r="Q1" s="264" t="s">
        <v>83</v>
      </c>
      <c r="R1" s="264" t="s">
        <v>94</v>
      </c>
      <c r="S1" s="264" t="s">
        <v>118</v>
      </c>
      <c r="T1" s="264" t="s">
        <v>92</v>
      </c>
      <c r="U1" s="264" t="s">
        <v>119</v>
      </c>
      <c r="V1" s="264"/>
      <c r="W1" s="265" t="s">
        <v>35</v>
      </c>
      <c r="X1" s="265" t="s">
        <v>76</v>
      </c>
      <c r="Y1" s="265" t="s">
        <v>75</v>
      </c>
      <c r="Z1" s="265" t="s">
        <v>1</v>
      </c>
      <c r="AA1" s="265" t="s">
        <v>2</v>
      </c>
      <c r="AB1" s="265" t="s">
        <v>128</v>
      </c>
      <c r="AC1" s="265" t="s">
        <v>129</v>
      </c>
      <c r="AD1" s="265" t="s">
        <v>130</v>
      </c>
      <c r="AE1" s="265" t="s">
        <v>131</v>
      </c>
      <c r="AF1" s="265" t="s">
        <v>4</v>
      </c>
      <c r="AG1" s="265" t="s">
        <v>132</v>
      </c>
      <c r="AH1" s="265" t="s">
        <v>6</v>
      </c>
      <c r="AI1" s="265" t="s">
        <v>7</v>
      </c>
      <c r="AJ1" s="266"/>
      <c r="AK1" s="185" t="str">
        <f>B1</f>
        <v>Expositionsort
(Betriebsübliche Bezeichnung)</v>
      </c>
      <c r="AL1" s="190" t="s">
        <v>135</v>
      </c>
      <c r="AM1" s="191" t="s">
        <v>76</v>
      </c>
      <c r="AN1" s="185" t="s">
        <v>134</v>
      </c>
      <c r="AO1" s="189" t="s">
        <v>119</v>
      </c>
      <c r="AP1" s="185" t="s">
        <v>80</v>
      </c>
      <c r="AQ1" s="183" t="s">
        <v>81</v>
      </c>
      <c r="AR1" s="183" t="s">
        <v>10</v>
      </c>
      <c r="AS1" s="183" t="s">
        <v>82</v>
      </c>
      <c r="AT1" s="186" t="s">
        <v>11</v>
      </c>
      <c r="AU1" s="187" t="s">
        <v>87</v>
      </c>
      <c r="AV1" s="184" t="s">
        <v>85</v>
      </c>
      <c r="AW1" s="188" t="s">
        <v>41</v>
      </c>
    </row>
    <row r="2" spans="1:49" s="5" customFormat="1" ht="50.1" customHeight="1" thickTop="1" x14ac:dyDescent="0.25">
      <c r="A2" s="246" t="str">
        <f>IF(ISBLANK('Arbeitsplätze Detektoren'!V4),"",'Arbeitsplätze Detektoren'!V4)</f>
        <v>01_DN_</v>
      </c>
      <c r="B2" s="267" t="str">
        <f>IF(ISBLANK('Arbeitsplätze Detektoren'!A4),"",'Arbeitsplätze Detektoren'!A4)</f>
        <v/>
      </c>
      <c r="C2" s="267" t="str">
        <f>IF(ISBLANK('Arbeitsplätze Detektoren'!B4),"",'Arbeitsplätze Detektoren'!B4)</f>
        <v/>
      </c>
      <c r="D2" s="268" t="str">
        <f>IF(ISBLANK('Arbeitsplätze Detektoren'!C4),"",'Arbeitsplätze Detektoren'!C4)</f>
        <v/>
      </c>
      <c r="E2" s="268" t="str">
        <f>IF(ISBLANK('Arbeitsplätze Detektoren'!D4),"",'Arbeitsplätze Detektoren'!D4)</f>
        <v/>
      </c>
      <c r="F2" s="267" t="str">
        <f>IF(ISBLANK('Arbeitsplätze Detektoren'!E4),"",'Arbeitsplätze Detektoren'!E4)</f>
        <v/>
      </c>
      <c r="G2" s="267" t="str">
        <f>IF(ISBLANK('Arbeitsplätze Detektoren'!F4),"",'Arbeitsplätze Detektoren'!F4)</f>
        <v/>
      </c>
      <c r="H2" s="267" t="str">
        <f>IF(ISBLANK('Arbeitsplätze Detektoren'!G4),"",'Arbeitsplätze Detektoren'!G4)</f>
        <v/>
      </c>
      <c r="I2" s="267" t="str">
        <f>IF(ISBLANK('Arbeitsplätze Detektoren'!H4),"",'Arbeitsplätze Detektoren'!H4)</f>
        <v/>
      </c>
      <c r="J2" s="267" t="str">
        <f>IF(ISBLANK('Arbeitsplätze Detektoren'!J4),"",'Arbeitsplätze Detektoren'!J4)</f>
        <v/>
      </c>
      <c r="K2" s="267" t="str">
        <f>IF(ISBLANK('Arbeitsplätze Detektoren'!K4),"",'Arbeitsplätze Detektoren'!K4)</f>
        <v/>
      </c>
      <c r="L2" s="268" t="str">
        <f>IF(ISBLANK('Arbeitsplätze Detektoren'!L4),"",'Arbeitsplätze Detektoren'!L4)</f>
        <v/>
      </c>
      <c r="M2" s="268" t="str">
        <f>IF(ISBLANK('Arbeitsplätze Detektoren'!M4),"",'Arbeitsplätze Detektoren'!M4)</f>
        <v/>
      </c>
      <c r="N2" s="267" t="str">
        <f>IF(ISBLANK('Arbeitsplätze Detektoren'!N4),"",'Arbeitsplätze Detektoren'!N4)</f>
        <v/>
      </c>
      <c r="O2" s="267" t="str">
        <f>IF(ISBLANK('Arbeitsplätze Detektoren'!O4),"",'Arbeitsplätze Detektoren'!O4)</f>
        <v/>
      </c>
      <c r="P2" s="267" t="str">
        <f>IF(ISBLANK('Arbeitsplätze Detektoren'!P4),"",'Arbeitsplätze Detektoren'!P4)</f>
        <v/>
      </c>
      <c r="Q2" s="267" t="str">
        <f>IF(ISBLANK('Arbeitsplätze Detektoren'!Q4),"",'Arbeitsplätze Detektoren'!Q4)</f>
        <v/>
      </c>
      <c r="R2" s="267" t="str">
        <f>IF(ISBLANK('Arbeitsplätze Detektoren'!R4),"",'Arbeitsplätze Detektoren'!R4)</f>
        <v/>
      </c>
      <c r="S2" s="267" t="str">
        <f>IF(ISBLANK('Arbeitsplätze Detektoren'!S4),"",'Arbeitsplätze Detektoren'!S4)</f>
        <v/>
      </c>
      <c r="T2" s="269" t="str">
        <f>IF(ISBLANK('Arbeitsplätze Detektoren'!T4),"",'Arbeitsplätze Detektoren'!T4)</f>
        <v/>
      </c>
      <c r="U2" s="267" t="str">
        <f>IF(ISBLANK('Arbeitsplätze Detektoren'!U4),"",'Arbeitsplätze Detektoren'!U4)</f>
        <v/>
      </c>
      <c r="V2" s="270"/>
      <c r="W2" s="271" t="str">
        <f t="array" ref="W2">IF(ISNUMBER(FIND("DN",A2,1)),VLOOKUP($A2,'Arbeitsplätze Daten'!$A$3:$P$51,2,FALSE),"")</f>
        <v/>
      </c>
      <c r="X2" s="271" t="str">
        <f>IF(ISNUMBER(FIND("DN",A2,1)),VLOOKUP($A2,'Arbeitsplätze Daten'!$A$3:$P$51,3,FALSE),"")</f>
        <v/>
      </c>
      <c r="Y2" s="271" t="str">
        <f>IF(ISNUMBER(FIND("DN",A2,1)),VLOOKUP($A2,'Arbeitsplätze Daten'!$A$3:$P$51,6,FALSE),"")</f>
        <v/>
      </c>
      <c r="Z2" s="271">
        <f>IF(ISNUMBER(FIND("DN",A2,1)),VLOOKUP($A2,'Arbeitsplätze Daten'!$A$3:$P$51,7,FALSE),"")</f>
        <v>0</v>
      </c>
      <c r="AA2" s="272">
        <f>IF(ISNUMBER(FIND("DN",A2,1)),VLOOKUP($A2,'Arbeitsplätze Daten'!$A$3:$P$51,8,FALSE),"")</f>
        <v>0</v>
      </c>
      <c r="AB2" s="272">
        <f>IF(ISNUMBER(FIND("DN",A2,1)),VLOOKUP($A2,'Arbeitsplätze Daten'!$A$3:$P$51,9,FALSE),"")</f>
        <v>0</v>
      </c>
      <c r="AC2" s="271">
        <f>IF(ISNUMBER(FIND("DN",A2,1)),VLOOKUP($A2,'Arbeitsplätze Daten'!$A$3:$P$51,10,FALSE),"")</f>
        <v>0</v>
      </c>
      <c r="AD2" s="271" t="str">
        <f>IF(ISNUMBER(FIND("DN",A2,1)),VLOOKUP($A2,'Arbeitsplätze Daten'!$A$3:$P$51,11,FALSE),"")</f>
        <v/>
      </c>
      <c r="AE2" s="271" t="str">
        <f>IF(ISNUMBER(FIND("DN",A2,1)),VLOOKUP($A2,'Arbeitsplätze Daten'!$A$3:$P$51,12,FALSE),"")</f>
        <v/>
      </c>
      <c r="AF2" s="271" t="str">
        <f>IF(ISNUMBER(FIND("DN",A2,1)),VLOOKUP($A2,'Arbeitsplätze Daten'!$A$3:$P$51,13,FALSE),"")</f>
        <v/>
      </c>
      <c r="AG2" s="271">
        <f>IF(ISNUMBER(FIND("DN",A2,1)),VLOOKUP($A2,'Arbeitsplätze Daten'!$A$3:$P$51,14,FALSE),"")</f>
        <v>0</v>
      </c>
      <c r="AH2" s="271">
        <f>IF(ISNUMBER(FIND("DN",A2,1)),VLOOKUP($A2,'Arbeitsplätze Daten'!$A$3:$P$51,15,FALSE),"")</f>
        <v>0</v>
      </c>
      <c r="AI2" s="271">
        <f>IF(ISNUMBER(FIND("DN",A2,1)),VLOOKUP($A2,'Arbeitsplätze Daten'!$A$3:$P$51,16,FALSE),"")</f>
        <v>0</v>
      </c>
      <c r="AJ2" s="273"/>
      <c r="AK2" s="248" t="str">
        <f t="shared" ref="AK2" si="0">IF(ISBLANK(B2),"",B2)</f>
        <v/>
      </c>
      <c r="AL2" s="249" t="str">
        <f>IF(ISBLANK(W2),"",W2)</f>
        <v/>
      </c>
      <c r="AM2" s="250" t="str">
        <f>IF(ISBLANK(X2),"",X2)</f>
        <v/>
      </c>
      <c r="AN2" s="255" t="b">
        <f>IF(ISERROR(T2),"FALSCH",OR(T2='Helper - Textbausteine'!$B$24,'Arbeitsplatz Übersicht'!T2='Helper - Textbausteine'!$B$27))</f>
        <v>0</v>
      </c>
      <c r="AO2" s="97" t="str">
        <f>IF(ISNUMBER(FIND("&gt;",AM2)),LEFT(AM2,SEARCH("(",AM2)-2),IF(ISNUMBER(U2),U2,""))</f>
        <v/>
      </c>
      <c r="AP2" s="73"/>
      <c r="AQ2" s="74"/>
      <c r="AR2" s="258" t="str">
        <f>IF(AND(ISBLANK(AP2),ISBLANK(AQ2)),"",AP2*AQ2)</f>
        <v/>
      </c>
      <c r="AS2" s="259" t="str">
        <f>IF(ISNUMBER(SEARCH("&gt;",AO2)),"&gt; "&amp;(RIGHT(G2,LEN(G2)-1))*AR2/1000000,IF(ISNUMBER(AR2),AO2*AR2/1000000,""))</f>
        <v/>
      </c>
      <c r="AT2" s="260" t="str">
        <f t="shared" ref="AT2" si="1">IF(ISNUMBER(SEARCH("&gt;",G2)),"&gt; "&amp;(RIGHT(AS2,LEN(AS2)-1))/0.32,IF(ISNUMBER(AS2),AS2/0.32,""))</f>
        <v/>
      </c>
      <c r="AU2" s="88" t="str">
        <f t="shared" ref="AU2" si="2">IF(ISBLANK(I2),"",I2)</f>
        <v/>
      </c>
      <c r="AV2" s="89" t="str">
        <f>IF(ISNUMBER(AS2),(1000000*(VLOOKUP(AU2,'Helper - Detektoren'!$A$2:$E$18,4,FALSE)))/(24*AO2),"")</f>
        <v/>
      </c>
      <c r="AW2" s="94"/>
    </row>
    <row r="3" spans="1:49" s="5" customFormat="1" ht="50.1" customHeight="1" x14ac:dyDescent="0.25">
      <c r="A3" s="246" t="str">
        <f>IF(ISBLANK('Arbeitsplätze Detektoren'!V5),"",'Arbeitsplätze Detektoren'!V5)</f>
        <v>02_DN_</v>
      </c>
      <c r="B3" s="274" t="str">
        <f>IF(ISBLANK('Arbeitsplätze Detektoren'!A5),"",'Arbeitsplätze Detektoren'!A5)</f>
        <v/>
      </c>
      <c r="C3" s="274" t="str">
        <f>IF(ISBLANK('Arbeitsplätze Detektoren'!B5),"",'Arbeitsplätze Detektoren'!B5)</f>
        <v/>
      </c>
      <c r="D3" s="275" t="str">
        <f>IF(ISBLANK('Arbeitsplätze Detektoren'!C5),"",'Arbeitsplätze Detektoren'!C5)</f>
        <v/>
      </c>
      <c r="E3" s="275" t="str">
        <f>IF(ISBLANK('Arbeitsplätze Detektoren'!D5),"",'Arbeitsplätze Detektoren'!D5)</f>
        <v/>
      </c>
      <c r="F3" s="274" t="str">
        <f>IF(ISBLANK('Arbeitsplätze Detektoren'!E5),"",'Arbeitsplätze Detektoren'!E5)</f>
        <v/>
      </c>
      <c r="G3" s="274" t="str">
        <f>IF(ISBLANK('Arbeitsplätze Detektoren'!F5),"",'Arbeitsplätze Detektoren'!F5)</f>
        <v/>
      </c>
      <c r="H3" s="274" t="str">
        <f>IF(ISBLANK('Arbeitsplätze Detektoren'!G5),"",'Arbeitsplätze Detektoren'!G5)</f>
        <v/>
      </c>
      <c r="I3" s="274" t="str">
        <f>IF(ISBLANK('Arbeitsplätze Detektoren'!H5),"",'Arbeitsplätze Detektoren'!H5)</f>
        <v/>
      </c>
      <c r="J3" s="274" t="str">
        <f>IF(ISBLANK('Arbeitsplätze Detektoren'!J5),"",'Arbeitsplätze Detektoren'!J5)</f>
        <v/>
      </c>
      <c r="K3" s="274" t="str">
        <f>IF(ISBLANK('Arbeitsplätze Detektoren'!K5),"",'Arbeitsplätze Detektoren'!K5)</f>
        <v/>
      </c>
      <c r="L3" s="275" t="str">
        <f>IF(ISBLANK('Arbeitsplätze Detektoren'!L5),"",'Arbeitsplätze Detektoren'!L5)</f>
        <v/>
      </c>
      <c r="M3" s="275" t="str">
        <f>IF(ISBLANK('Arbeitsplätze Detektoren'!M5),"",'Arbeitsplätze Detektoren'!M5)</f>
        <v/>
      </c>
      <c r="N3" s="274" t="str">
        <f>IF(ISBLANK('Arbeitsplätze Detektoren'!N5),"",'Arbeitsplätze Detektoren'!N5)</f>
        <v/>
      </c>
      <c r="O3" s="274" t="str">
        <f>IF(ISBLANK('Arbeitsplätze Detektoren'!O5),"",'Arbeitsplätze Detektoren'!O5)</f>
        <v/>
      </c>
      <c r="P3" s="274" t="str">
        <f>IF(ISBLANK('Arbeitsplätze Detektoren'!P5),"",'Arbeitsplätze Detektoren'!P5)</f>
        <v/>
      </c>
      <c r="Q3" s="274" t="str">
        <f>IF(ISBLANK('Arbeitsplätze Detektoren'!Q5),"",'Arbeitsplätze Detektoren'!Q5)</f>
        <v/>
      </c>
      <c r="R3" s="274" t="str">
        <f>IF(ISBLANK('Arbeitsplätze Detektoren'!R5),"",'Arbeitsplätze Detektoren'!R5)</f>
        <v/>
      </c>
      <c r="S3" s="274" t="str">
        <f>IF(ISBLANK('Arbeitsplätze Detektoren'!S5),"",'Arbeitsplätze Detektoren'!S5)</f>
        <v/>
      </c>
      <c r="T3" s="276" t="str">
        <f>IF(ISBLANK('Arbeitsplätze Detektoren'!T5),"",'Arbeitsplätze Detektoren'!T5)</f>
        <v/>
      </c>
      <c r="U3" s="274" t="str">
        <f>IF(ISBLANK('Arbeitsplätze Detektoren'!U5),"",'Arbeitsplätze Detektoren'!U5)</f>
        <v/>
      </c>
      <c r="V3" s="277"/>
      <c r="W3" s="278" t="str">
        <f>IF(ISNUMBER(FIND("DN",A3,1)),VLOOKUP($A3,'Arbeitsplätze Daten'!$A$3:$P$51,2,FALSE),"")</f>
        <v/>
      </c>
      <c r="X3" s="279" t="str">
        <f>IF(ISNUMBER(FIND("DN",A3,1)),VLOOKUP($A3,'Arbeitsplätze Daten'!$A$3:$P$51,3,FALSE),"")</f>
        <v/>
      </c>
      <c r="Y3" s="278" t="str">
        <f>IF(ISNUMBER(FIND("DN",A3,1)),VLOOKUP($A3,'Arbeitsplätze Daten'!$A$3:$P$51,6,FALSE),"")</f>
        <v/>
      </c>
      <c r="Z3" s="278">
        <f>IF(ISNUMBER(FIND("DN",A3,1)),VLOOKUP($A3,'Arbeitsplätze Daten'!$A$3:$P$51,7,FALSE),"")</f>
        <v>0</v>
      </c>
      <c r="AA3" s="280">
        <f>IF(ISNUMBER(FIND("DN",A3,1)),VLOOKUP($A3,'Arbeitsplätze Daten'!$A$3:$P$51,8,FALSE),"")</f>
        <v>0</v>
      </c>
      <c r="AB3" s="280">
        <f>IF(ISNUMBER(FIND("DN",A3,1)),VLOOKUP($A3,'Arbeitsplätze Daten'!$A$3:$P$51,9,FALSE),"")</f>
        <v>0</v>
      </c>
      <c r="AC3" s="278">
        <f>IF(ISNUMBER(FIND("DN",A3,1)),VLOOKUP($A3,'Arbeitsplätze Daten'!$A$3:$P$51,10,FALSE),"")</f>
        <v>0</v>
      </c>
      <c r="AD3" s="278" t="str">
        <f>IF(ISNUMBER(FIND("DN",A3,1)),VLOOKUP($A3,'Arbeitsplätze Daten'!$A$3:$P$51,11,FALSE),"")</f>
        <v/>
      </c>
      <c r="AE3" s="278" t="str">
        <f>IF(ISNUMBER(FIND("DN",A3,1)),VLOOKUP($A3,'Arbeitsplätze Daten'!$A$3:$P$51,12,FALSE),"")</f>
        <v/>
      </c>
      <c r="AF3" s="278" t="str">
        <f>IF(ISNUMBER(FIND("DN",A3,1)),VLOOKUP($A3,'Arbeitsplätze Daten'!$A$3:$P$51,13,FALSE),"")</f>
        <v/>
      </c>
      <c r="AG3" s="278">
        <f>IF(ISNUMBER(FIND("DN",A3,1)),VLOOKUP($A3,'Arbeitsplätze Daten'!$A$3:$P$51,14,FALSE),"")</f>
        <v>0</v>
      </c>
      <c r="AH3" s="278">
        <f>IF(ISNUMBER(FIND("DN",A3,1)),VLOOKUP($A3,'Arbeitsplätze Daten'!$A$3:$P$51,15,FALSE),"")</f>
        <v>0</v>
      </c>
      <c r="AI3" s="278">
        <f>IF(ISNUMBER(FIND("DN",A3,1)),VLOOKUP($A3,'Arbeitsplätze Daten'!$A$3:$P$51,16,FALSE),"")</f>
        <v>0</v>
      </c>
      <c r="AJ3" s="273"/>
      <c r="AK3" s="248" t="str">
        <f t="shared" ref="AK3:AK50" si="3">IF(ISBLANK(B3),"",B3)</f>
        <v/>
      </c>
      <c r="AL3" s="249" t="str">
        <f t="shared" ref="AL3:AL50" si="4">IF(ISBLANK(W3),"",W3)</f>
        <v/>
      </c>
      <c r="AM3" s="250" t="str">
        <f t="shared" ref="AM3:AM50" si="5">IF(ISBLANK(X3),"",X3)</f>
        <v/>
      </c>
      <c r="AN3" s="255" t="b">
        <f>IF(ISERROR(T3),"FALSCH",OR(T3='Helper - Textbausteine'!$B$24,'Arbeitsplatz Übersicht'!T3='Helper - Textbausteine'!$B$27))</f>
        <v>0</v>
      </c>
      <c r="AO3" s="98" t="str">
        <f t="shared" ref="AO3:AO50" si="6">IF(ISNUMBER(FIND("&gt;",AM3)),LEFT(AM3,SEARCH("(",AM3)-2),IF(ISNUMBER(U3),U3,""))</f>
        <v/>
      </c>
      <c r="AP3" s="75"/>
      <c r="AQ3" s="77"/>
      <c r="AR3" s="204" t="str">
        <f t="shared" ref="AR3:AR50" si="7">IF(AND(ISBLANK(AP3),ISBLANK(AQ3)),"",AP3*AQ3)</f>
        <v/>
      </c>
      <c r="AS3" s="259" t="str">
        <f t="shared" ref="AS3:AS50" si="8">IF(ISNUMBER(SEARCH("&gt;",AO3)),"&gt; "&amp;(RIGHT(G3,LEN(G3)-1))*AR3/1000000,IF(ISNUMBER(AR3),AO3*AR3/1000000,""))</f>
        <v/>
      </c>
      <c r="AT3" s="261" t="str">
        <f t="shared" ref="AT3:AT50" si="9">IF(ISNUMBER(SEARCH("&gt;",G3)),"&gt; "&amp;(RIGHT(AS3,LEN(AS3)-1))/0.32,IF(ISNUMBER(AS3),AS3/0.32,""))</f>
        <v/>
      </c>
      <c r="AU3" s="90" t="str">
        <f t="shared" ref="AU3:AU50" si="10">IF(ISBLANK(I3),"",I3)</f>
        <v/>
      </c>
      <c r="AV3" s="91" t="str">
        <f>IF(ISNUMBER(AS3),(1000000*(VLOOKUP(AU3,'Helper - Detektoren'!$A$2:$E$18,4,FALSE)))/(24*AO3),"")</f>
        <v/>
      </c>
      <c r="AW3" s="95"/>
    </row>
    <row r="4" spans="1:49" s="5" customFormat="1" ht="50.1" customHeight="1" x14ac:dyDescent="0.25">
      <c r="A4" s="246" t="str">
        <f>IF(ISBLANK('Arbeitsplätze Detektoren'!V6),"",'Arbeitsplätze Detektoren'!V6)</f>
        <v>03_DN_</v>
      </c>
      <c r="B4" s="274" t="str">
        <f>IF(ISBLANK('Arbeitsplätze Detektoren'!A6),"",'Arbeitsplätze Detektoren'!A6)</f>
        <v/>
      </c>
      <c r="C4" s="274" t="str">
        <f>IF(ISBLANK('Arbeitsplätze Detektoren'!B6),"",'Arbeitsplätze Detektoren'!B6)</f>
        <v/>
      </c>
      <c r="D4" s="275" t="str">
        <f>IF(ISBLANK('Arbeitsplätze Detektoren'!C6),"",'Arbeitsplätze Detektoren'!C6)</f>
        <v/>
      </c>
      <c r="E4" s="275" t="str">
        <f>IF(ISBLANK('Arbeitsplätze Detektoren'!D6),"",'Arbeitsplätze Detektoren'!D6)</f>
        <v/>
      </c>
      <c r="F4" s="274" t="str">
        <f>IF(ISBLANK('Arbeitsplätze Detektoren'!E6),"",'Arbeitsplätze Detektoren'!E6)</f>
        <v/>
      </c>
      <c r="G4" s="274" t="str">
        <f>IF(ISBLANK('Arbeitsplätze Detektoren'!F6),"",'Arbeitsplätze Detektoren'!F6)</f>
        <v/>
      </c>
      <c r="H4" s="274" t="str">
        <f>IF(ISBLANK('Arbeitsplätze Detektoren'!G6),"",'Arbeitsplätze Detektoren'!G6)</f>
        <v/>
      </c>
      <c r="I4" s="274" t="str">
        <f>IF(ISBLANK('Arbeitsplätze Detektoren'!H6),"",'Arbeitsplätze Detektoren'!H6)</f>
        <v/>
      </c>
      <c r="J4" s="274" t="str">
        <f>IF(ISBLANK('Arbeitsplätze Detektoren'!J6),"",'Arbeitsplätze Detektoren'!J6)</f>
        <v/>
      </c>
      <c r="K4" s="274" t="str">
        <f>IF(ISBLANK('Arbeitsplätze Detektoren'!K6),"",'Arbeitsplätze Detektoren'!K6)</f>
        <v/>
      </c>
      <c r="L4" s="275" t="str">
        <f>IF(ISBLANK('Arbeitsplätze Detektoren'!L6),"",'Arbeitsplätze Detektoren'!L6)</f>
        <v/>
      </c>
      <c r="M4" s="275" t="str">
        <f>IF(ISBLANK('Arbeitsplätze Detektoren'!M6),"",'Arbeitsplätze Detektoren'!M6)</f>
        <v/>
      </c>
      <c r="N4" s="274" t="str">
        <f>IF(ISBLANK('Arbeitsplätze Detektoren'!N6),"",'Arbeitsplätze Detektoren'!N6)</f>
        <v/>
      </c>
      <c r="O4" s="274" t="str">
        <f>IF(ISBLANK('Arbeitsplätze Detektoren'!O6),"",'Arbeitsplätze Detektoren'!O6)</f>
        <v/>
      </c>
      <c r="P4" s="274" t="str">
        <f>IF(ISBLANK('Arbeitsplätze Detektoren'!P6),"",'Arbeitsplätze Detektoren'!P6)</f>
        <v/>
      </c>
      <c r="Q4" s="274" t="str">
        <f>IF(ISBLANK('Arbeitsplätze Detektoren'!Q6),"",'Arbeitsplätze Detektoren'!Q6)</f>
        <v/>
      </c>
      <c r="R4" s="274" t="str">
        <f>IF(ISBLANK('Arbeitsplätze Detektoren'!R6),"",'Arbeitsplätze Detektoren'!R6)</f>
        <v/>
      </c>
      <c r="S4" s="274" t="str">
        <f>IF(ISBLANK('Arbeitsplätze Detektoren'!S6),"",'Arbeitsplätze Detektoren'!S6)</f>
        <v/>
      </c>
      <c r="T4" s="276" t="str">
        <f>IF(ISBLANK('Arbeitsplätze Detektoren'!T6),"",'Arbeitsplätze Detektoren'!T6)</f>
        <v/>
      </c>
      <c r="U4" s="274" t="str">
        <f>IF(ISBLANK('Arbeitsplätze Detektoren'!U6),"",'Arbeitsplätze Detektoren'!U6)</f>
        <v/>
      </c>
      <c r="V4" s="277"/>
      <c r="W4" s="278" t="str">
        <f>IF(ISNUMBER(FIND("DN",A4,1)),VLOOKUP($A4,'Arbeitsplätze Daten'!$A$3:$P$51,2,FALSE),"")</f>
        <v/>
      </c>
      <c r="X4" s="278" t="str">
        <f>IF(ISNUMBER(FIND("DN",A4,1)),VLOOKUP($A4,'Arbeitsplätze Daten'!$A$3:$P$51,3,FALSE),"")</f>
        <v/>
      </c>
      <c r="Y4" s="278" t="str">
        <f>IF(ISNUMBER(FIND("DN",A4,1)),VLOOKUP($A4,'Arbeitsplätze Daten'!$A$3:$P$51,6,FALSE),"")</f>
        <v/>
      </c>
      <c r="Z4" s="278">
        <f>IF(ISNUMBER(FIND("DN",A4,1)),VLOOKUP($A4,'Arbeitsplätze Daten'!$A$3:$P$51,7,FALSE),"")</f>
        <v>0</v>
      </c>
      <c r="AA4" s="280">
        <f>IF(ISNUMBER(FIND("DN",A4,1)),VLOOKUP($A4,'Arbeitsplätze Daten'!$A$3:$P$51,8,FALSE),"")</f>
        <v>0</v>
      </c>
      <c r="AB4" s="280">
        <f>IF(ISNUMBER(FIND("DN",A4,1)),VLOOKUP($A4,'Arbeitsplätze Daten'!$A$3:$P$51,9,FALSE),"")</f>
        <v>0</v>
      </c>
      <c r="AC4" s="278">
        <f>IF(ISNUMBER(FIND("DN",A4,1)),VLOOKUP($A4,'Arbeitsplätze Daten'!$A$3:$P$51,10,FALSE),"")</f>
        <v>0</v>
      </c>
      <c r="AD4" s="278" t="str">
        <f>IF(ISNUMBER(FIND("DN",A4,1)),VLOOKUP($A4,'Arbeitsplätze Daten'!$A$3:$P$51,11,FALSE),"")</f>
        <v/>
      </c>
      <c r="AE4" s="278" t="str">
        <f>IF(ISNUMBER(FIND("DN",A4,1)),VLOOKUP($A4,'Arbeitsplätze Daten'!$A$3:$P$51,12,FALSE),"")</f>
        <v/>
      </c>
      <c r="AF4" s="278" t="str">
        <f>IF(ISNUMBER(FIND("DN",A4,1)),VLOOKUP($A4,'Arbeitsplätze Daten'!$A$3:$P$51,13,FALSE),"")</f>
        <v/>
      </c>
      <c r="AG4" s="278">
        <f>IF(ISNUMBER(FIND("DN",A4,1)),VLOOKUP($A4,'Arbeitsplätze Daten'!$A$3:$P$51,14,FALSE),"")</f>
        <v>0</v>
      </c>
      <c r="AH4" s="278">
        <f>IF(ISNUMBER(FIND("DN",A4,1)),VLOOKUP($A4,'Arbeitsplätze Daten'!$A$3:$P$51,15,FALSE),"")</f>
        <v>0</v>
      </c>
      <c r="AI4" s="278">
        <f>IF(ISNUMBER(FIND("DN",A4,1)),VLOOKUP($A4,'Arbeitsplätze Daten'!$A$3:$P$51,16,FALSE),"")</f>
        <v>0</v>
      </c>
      <c r="AJ4" s="281"/>
      <c r="AK4" s="251" t="str">
        <f t="shared" si="3"/>
        <v/>
      </c>
      <c r="AL4" s="249" t="str">
        <f t="shared" si="4"/>
        <v/>
      </c>
      <c r="AM4" s="250" t="str">
        <f t="shared" si="5"/>
        <v/>
      </c>
      <c r="AN4" s="256" t="b">
        <f>IF(ISERROR(T4),"FALSCH",OR(T4='Helper - Textbausteine'!$B$24,'Arbeitsplatz Übersicht'!T4='Helper - Textbausteine'!$B$27))</f>
        <v>0</v>
      </c>
      <c r="AO4" s="98" t="str">
        <f t="shared" si="6"/>
        <v/>
      </c>
      <c r="AP4" s="75"/>
      <c r="AQ4" s="77"/>
      <c r="AR4" s="204" t="str">
        <f t="shared" si="7"/>
        <v/>
      </c>
      <c r="AS4" s="259" t="str">
        <f t="shared" si="8"/>
        <v/>
      </c>
      <c r="AT4" s="261" t="str">
        <f t="shared" si="9"/>
        <v/>
      </c>
      <c r="AU4" s="90" t="str">
        <f t="shared" si="10"/>
        <v/>
      </c>
      <c r="AV4" s="91" t="str">
        <f>IF(ISNUMBER(AS4),(1000000*(VLOOKUP(AU4,'Helper - Detektoren'!$A$2:$E$18,4,FALSE)))/(24*AO4),"")</f>
        <v/>
      </c>
      <c r="AW4" s="95"/>
    </row>
    <row r="5" spans="1:49" s="5" customFormat="1" ht="50.1" customHeight="1" x14ac:dyDescent="0.25">
      <c r="A5" s="246" t="str">
        <f>IF(ISBLANK('Arbeitsplätze Detektoren'!V7),"",'Arbeitsplätze Detektoren'!V7)</f>
        <v>04_DN_</v>
      </c>
      <c r="B5" s="274" t="str">
        <f>IF(ISBLANK('Arbeitsplätze Detektoren'!A7),"",'Arbeitsplätze Detektoren'!A7)</f>
        <v/>
      </c>
      <c r="C5" s="274" t="str">
        <f>IF(ISBLANK('Arbeitsplätze Detektoren'!B7),"",'Arbeitsplätze Detektoren'!B7)</f>
        <v/>
      </c>
      <c r="D5" s="275" t="str">
        <f>IF(ISBLANK('Arbeitsplätze Detektoren'!C7),"",'Arbeitsplätze Detektoren'!C7)</f>
        <v/>
      </c>
      <c r="E5" s="275" t="str">
        <f>IF(ISBLANK('Arbeitsplätze Detektoren'!D7),"",'Arbeitsplätze Detektoren'!D7)</f>
        <v/>
      </c>
      <c r="F5" s="274" t="str">
        <f>IF(ISBLANK('Arbeitsplätze Detektoren'!E7),"",'Arbeitsplätze Detektoren'!E7)</f>
        <v/>
      </c>
      <c r="G5" s="274" t="str">
        <f>IF(ISBLANK('Arbeitsplätze Detektoren'!F7),"",'Arbeitsplätze Detektoren'!F7)</f>
        <v/>
      </c>
      <c r="H5" s="274" t="str">
        <f>IF(ISBLANK('Arbeitsplätze Detektoren'!G7),"",'Arbeitsplätze Detektoren'!G7)</f>
        <v/>
      </c>
      <c r="I5" s="274" t="str">
        <f>IF(ISBLANK('Arbeitsplätze Detektoren'!H7),"",'Arbeitsplätze Detektoren'!H7)</f>
        <v/>
      </c>
      <c r="J5" s="274" t="str">
        <f>IF(ISBLANK('Arbeitsplätze Detektoren'!J7),"",'Arbeitsplätze Detektoren'!J7)</f>
        <v/>
      </c>
      <c r="K5" s="274" t="str">
        <f>IF(ISBLANK('Arbeitsplätze Detektoren'!K7),"",'Arbeitsplätze Detektoren'!K7)</f>
        <v/>
      </c>
      <c r="L5" s="275" t="str">
        <f>IF(ISBLANK('Arbeitsplätze Detektoren'!L7),"",'Arbeitsplätze Detektoren'!L7)</f>
        <v/>
      </c>
      <c r="M5" s="275" t="str">
        <f>IF(ISBLANK('Arbeitsplätze Detektoren'!M7),"",'Arbeitsplätze Detektoren'!M7)</f>
        <v/>
      </c>
      <c r="N5" s="274" t="str">
        <f>IF(ISBLANK('Arbeitsplätze Detektoren'!N7),"",'Arbeitsplätze Detektoren'!N7)</f>
        <v/>
      </c>
      <c r="O5" s="274" t="str">
        <f>IF(ISBLANK('Arbeitsplätze Detektoren'!O7),"",'Arbeitsplätze Detektoren'!O7)</f>
        <v/>
      </c>
      <c r="P5" s="274" t="str">
        <f>IF(ISBLANK('Arbeitsplätze Detektoren'!P7),"",'Arbeitsplätze Detektoren'!P7)</f>
        <v/>
      </c>
      <c r="Q5" s="274" t="str">
        <f>IF(ISBLANK('Arbeitsplätze Detektoren'!Q7),"",'Arbeitsplätze Detektoren'!Q7)</f>
        <v/>
      </c>
      <c r="R5" s="274" t="str">
        <f>IF(ISBLANK('Arbeitsplätze Detektoren'!R7),"",'Arbeitsplätze Detektoren'!R7)</f>
        <v/>
      </c>
      <c r="S5" s="274" t="str">
        <f>IF(ISBLANK('Arbeitsplätze Detektoren'!S7),"",'Arbeitsplätze Detektoren'!S7)</f>
        <v/>
      </c>
      <c r="T5" s="276" t="str">
        <f>IF(ISBLANK('Arbeitsplätze Detektoren'!T7),"",'Arbeitsplätze Detektoren'!T7)</f>
        <v/>
      </c>
      <c r="U5" s="274" t="str">
        <f>IF(ISBLANK('Arbeitsplätze Detektoren'!U7),"",'Arbeitsplätze Detektoren'!U7)</f>
        <v/>
      </c>
      <c r="V5" s="277"/>
      <c r="W5" s="278" t="str">
        <f>IF(ISNUMBER(FIND("DN",A5,1)),VLOOKUP($A5,'Arbeitsplätze Daten'!$A$3:$P$51,2,FALSE),"")</f>
        <v/>
      </c>
      <c r="X5" s="278" t="str">
        <f>IF(ISNUMBER(FIND("DN",A5,1)),VLOOKUP($A5,'Arbeitsplätze Daten'!$A$3:$P$51,3,FALSE),"")</f>
        <v/>
      </c>
      <c r="Y5" s="278" t="str">
        <f>IF(ISNUMBER(FIND("DN",A5,1)),VLOOKUP($A5,'Arbeitsplätze Daten'!$A$3:$P$51,6,FALSE),"")</f>
        <v/>
      </c>
      <c r="Z5" s="278">
        <f>IF(ISNUMBER(FIND("DN",A5,1)),VLOOKUP($A5,'Arbeitsplätze Daten'!$A$3:$P$51,7,FALSE),"")</f>
        <v>0</v>
      </c>
      <c r="AA5" s="280">
        <f>IF(ISNUMBER(FIND("DN",A5,1)),VLOOKUP($A5,'Arbeitsplätze Daten'!$A$3:$P$51,8,FALSE),"")</f>
        <v>0</v>
      </c>
      <c r="AB5" s="280">
        <f>IF(ISNUMBER(FIND("DN",A5,1)),VLOOKUP($A5,'Arbeitsplätze Daten'!$A$3:$P$51,9,FALSE),"")</f>
        <v>0</v>
      </c>
      <c r="AC5" s="278">
        <f>IF(ISNUMBER(FIND("DN",A5,1)),VLOOKUP($A5,'Arbeitsplätze Daten'!$A$3:$P$51,10,FALSE),"")</f>
        <v>0</v>
      </c>
      <c r="AD5" s="278" t="str">
        <f>IF(ISNUMBER(FIND("DN",A5,1)),VLOOKUP($A5,'Arbeitsplätze Daten'!$A$3:$P$51,11,FALSE),"")</f>
        <v/>
      </c>
      <c r="AE5" s="278" t="str">
        <f>IF(ISNUMBER(FIND("DN",A5,1)),VLOOKUP($A5,'Arbeitsplätze Daten'!$A$3:$P$51,12,FALSE),"")</f>
        <v/>
      </c>
      <c r="AF5" s="278" t="str">
        <f>IF(ISNUMBER(FIND("DN",A5,1)),VLOOKUP($A5,'Arbeitsplätze Daten'!$A$3:$P$51,13,FALSE),"")</f>
        <v/>
      </c>
      <c r="AG5" s="278">
        <f>IF(ISNUMBER(FIND("DN",A5,1)),VLOOKUP($A5,'Arbeitsplätze Daten'!$A$3:$P$51,14,FALSE),"")</f>
        <v>0</v>
      </c>
      <c r="AH5" s="278">
        <f>IF(ISNUMBER(FIND("DN",A5,1)),VLOOKUP($A5,'Arbeitsplätze Daten'!$A$3:$P$51,15,FALSE),"")</f>
        <v>0</v>
      </c>
      <c r="AI5" s="278">
        <f>IF(ISNUMBER(FIND("DN",A5,1)),VLOOKUP($A5,'Arbeitsplätze Daten'!$A$3:$P$51,16,FALSE),"")</f>
        <v>0</v>
      </c>
      <c r="AJ5" s="281"/>
      <c r="AK5" s="251" t="str">
        <f t="shared" si="3"/>
        <v/>
      </c>
      <c r="AL5" s="249" t="str">
        <f t="shared" si="4"/>
        <v/>
      </c>
      <c r="AM5" s="250" t="str">
        <f t="shared" si="5"/>
        <v/>
      </c>
      <c r="AN5" s="256" t="b">
        <f>IF(ISERROR(T5),"FALSCH",OR(T5='Helper - Textbausteine'!$B$24,'Arbeitsplatz Übersicht'!T5='Helper - Textbausteine'!$B$27))</f>
        <v>0</v>
      </c>
      <c r="AO5" s="98" t="str">
        <f t="shared" si="6"/>
        <v/>
      </c>
      <c r="AP5" s="75"/>
      <c r="AQ5" s="77"/>
      <c r="AR5" s="204" t="str">
        <f t="shared" si="7"/>
        <v/>
      </c>
      <c r="AS5" s="259" t="str">
        <f t="shared" si="8"/>
        <v/>
      </c>
      <c r="AT5" s="261" t="str">
        <f t="shared" si="9"/>
        <v/>
      </c>
      <c r="AU5" s="90" t="str">
        <f t="shared" si="10"/>
        <v/>
      </c>
      <c r="AV5" s="91" t="str">
        <f>IF(ISNUMBER(AS5),(1000000*(VLOOKUP(AU5,'Helper - Detektoren'!$A$2:$E$18,4,FALSE)))/(24*AO5),"")</f>
        <v/>
      </c>
      <c r="AW5" s="95"/>
    </row>
    <row r="6" spans="1:49" s="5" customFormat="1" ht="50.1" customHeight="1" x14ac:dyDescent="0.25">
      <c r="A6" s="246" t="str">
        <f>IF(ISBLANK('Arbeitsplätze Detektoren'!V8),"",'Arbeitsplätze Detektoren'!V8)</f>
        <v>05_DN_</v>
      </c>
      <c r="B6" s="274" t="str">
        <f>IF(ISBLANK('Arbeitsplätze Detektoren'!A8),"",'Arbeitsplätze Detektoren'!A8)</f>
        <v/>
      </c>
      <c r="C6" s="274" t="str">
        <f>IF(ISBLANK('Arbeitsplätze Detektoren'!B8),"",'Arbeitsplätze Detektoren'!B8)</f>
        <v/>
      </c>
      <c r="D6" s="275" t="str">
        <f>IF(ISBLANK('Arbeitsplätze Detektoren'!C8),"",'Arbeitsplätze Detektoren'!C8)</f>
        <v/>
      </c>
      <c r="E6" s="275" t="str">
        <f>IF(ISBLANK('Arbeitsplätze Detektoren'!D8),"",'Arbeitsplätze Detektoren'!D8)</f>
        <v/>
      </c>
      <c r="F6" s="274" t="str">
        <f>IF(ISBLANK('Arbeitsplätze Detektoren'!E8),"",'Arbeitsplätze Detektoren'!E8)</f>
        <v/>
      </c>
      <c r="G6" s="274" t="str">
        <f>IF(ISBLANK('Arbeitsplätze Detektoren'!F8),"",'Arbeitsplätze Detektoren'!F8)</f>
        <v/>
      </c>
      <c r="H6" s="274" t="str">
        <f>IF(ISBLANK('Arbeitsplätze Detektoren'!G8),"",'Arbeitsplätze Detektoren'!G8)</f>
        <v/>
      </c>
      <c r="I6" s="274" t="str">
        <f>IF(ISBLANK('Arbeitsplätze Detektoren'!H8),"",'Arbeitsplätze Detektoren'!H8)</f>
        <v/>
      </c>
      <c r="J6" s="274" t="str">
        <f>IF(ISBLANK('Arbeitsplätze Detektoren'!J8),"",'Arbeitsplätze Detektoren'!J8)</f>
        <v/>
      </c>
      <c r="K6" s="274" t="str">
        <f>IF(ISBLANK('Arbeitsplätze Detektoren'!K8),"",'Arbeitsplätze Detektoren'!K8)</f>
        <v/>
      </c>
      <c r="L6" s="275" t="str">
        <f>IF(ISBLANK('Arbeitsplätze Detektoren'!L8),"",'Arbeitsplätze Detektoren'!L8)</f>
        <v/>
      </c>
      <c r="M6" s="275" t="str">
        <f>IF(ISBLANK('Arbeitsplätze Detektoren'!M8),"",'Arbeitsplätze Detektoren'!M8)</f>
        <v/>
      </c>
      <c r="N6" s="274" t="str">
        <f>IF(ISBLANK('Arbeitsplätze Detektoren'!N8),"",'Arbeitsplätze Detektoren'!N8)</f>
        <v/>
      </c>
      <c r="O6" s="274" t="str">
        <f>IF(ISBLANK('Arbeitsplätze Detektoren'!O8),"",'Arbeitsplätze Detektoren'!O8)</f>
        <v/>
      </c>
      <c r="P6" s="274" t="str">
        <f>IF(ISBLANK('Arbeitsplätze Detektoren'!P8),"",'Arbeitsplätze Detektoren'!P8)</f>
        <v/>
      </c>
      <c r="Q6" s="274" t="str">
        <f>IF(ISBLANK('Arbeitsplätze Detektoren'!Q8),"",'Arbeitsplätze Detektoren'!Q8)</f>
        <v/>
      </c>
      <c r="R6" s="274" t="str">
        <f>IF(ISBLANK('Arbeitsplätze Detektoren'!R8),"",'Arbeitsplätze Detektoren'!R8)</f>
        <v/>
      </c>
      <c r="S6" s="274" t="str">
        <f>IF(ISBLANK('Arbeitsplätze Detektoren'!S8),"",'Arbeitsplätze Detektoren'!S8)</f>
        <v/>
      </c>
      <c r="T6" s="276" t="str">
        <f>IF(ISBLANK('Arbeitsplätze Detektoren'!T8),"",'Arbeitsplätze Detektoren'!T8)</f>
        <v/>
      </c>
      <c r="U6" s="274" t="str">
        <f>IF(ISBLANK('Arbeitsplätze Detektoren'!U8),"",'Arbeitsplätze Detektoren'!U8)</f>
        <v/>
      </c>
      <c r="V6" s="277"/>
      <c r="W6" s="278" t="str">
        <f>IF(ISNUMBER(FIND("DN",A6,1)),VLOOKUP($A6,'Arbeitsplätze Daten'!$A$3:$P$51,2,FALSE),"")</f>
        <v/>
      </c>
      <c r="X6" s="278" t="str">
        <f>IF(ISNUMBER(FIND("DN",A6,1)),VLOOKUP($A6,'Arbeitsplätze Daten'!$A$3:$P$51,3,FALSE),"")</f>
        <v/>
      </c>
      <c r="Y6" s="278" t="str">
        <f>IF(ISNUMBER(FIND("DN",A6,1)),VLOOKUP($A6,'Arbeitsplätze Daten'!$A$3:$P$51,6,FALSE),"")</f>
        <v/>
      </c>
      <c r="Z6" s="278">
        <f>IF(ISNUMBER(FIND("DN",A6,1)),VLOOKUP($A6,'Arbeitsplätze Daten'!$A$3:$P$51,7,FALSE),"")</f>
        <v>0</v>
      </c>
      <c r="AA6" s="278">
        <f>IF(ISNUMBER(FIND("DN",A6,1)),VLOOKUP($A6,'Arbeitsplätze Daten'!$A$3:$P$51,8,FALSE),"")</f>
        <v>0</v>
      </c>
      <c r="AB6" s="278">
        <f>IF(ISNUMBER(FIND("DN",A6,1)),VLOOKUP($A6,'Arbeitsplätze Daten'!$A$3:$P$51,9,FALSE),"")</f>
        <v>0</v>
      </c>
      <c r="AC6" s="278">
        <f>IF(ISNUMBER(FIND("DN",A6,1)),VLOOKUP($A6,'Arbeitsplätze Daten'!$A$3:$P$51,10,FALSE),"")</f>
        <v>0</v>
      </c>
      <c r="AD6" s="278" t="str">
        <f>IF(ISNUMBER(FIND("DN",A6,1)),VLOOKUP($A6,'Arbeitsplätze Daten'!$A$3:$P$51,11,FALSE),"")</f>
        <v/>
      </c>
      <c r="AE6" s="278" t="str">
        <f>IF(ISNUMBER(FIND("DN",A6,1)),VLOOKUP($A6,'Arbeitsplätze Daten'!$A$3:$P$51,12,FALSE),"")</f>
        <v/>
      </c>
      <c r="AF6" s="278" t="str">
        <f>IF(ISNUMBER(FIND("DN",A6,1)),VLOOKUP($A6,'Arbeitsplätze Daten'!$A$3:$P$51,13,FALSE),"")</f>
        <v/>
      </c>
      <c r="AG6" s="278">
        <f>IF(ISNUMBER(FIND("DN",A6,1)),VLOOKUP($A6,'Arbeitsplätze Daten'!$A$3:$P$51,14,FALSE),"")</f>
        <v>0</v>
      </c>
      <c r="AH6" s="278">
        <f>IF(ISNUMBER(FIND("DN",A6,1)),VLOOKUP($A6,'Arbeitsplätze Daten'!$A$3:$P$51,15,FALSE),"")</f>
        <v>0</v>
      </c>
      <c r="AI6" s="278">
        <f>IF(ISNUMBER(FIND("DN",A6,1)),VLOOKUP($A6,'Arbeitsplätze Daten'!$A$3:$P$51,16,FALSE),"")</f>
        <v>0</v>
      </c>
      <c r="AJ6" s="281"/>
      <c r="AK6" s="251" t="str">
        <f t="shared" si="3"/>
        <v/>
      </c>
      <c r="AL6" s="249" t="str">
        <f t="shared" si="4"/>
        <v/>
      </c>
      <c r="AM6" s="250" t="str">
        <f t="shared" si="5"/>
        <v/>
      </c>
      <c r="AN6" s="256" t="b">
        <f>IF(ISERROR(T6),"FALSCH",OR(T6='Helper - Textbausteine'!$B$24,'Arbeitsplatz Übersicht'!T6='Helper - Textbausteine'!$B$27))</f>
        <v>0</v>
      </c>
      <c r="AO6" s="98" t="str">
        <f t="shared" si="6"/>
        <v/>
      </c>
      <c r="AP6" s="75"/>
      <c r="AQ6" s="77"/>
      <c r="AR6" s="204" t="str">
        <f t="shared" si="7"/>
        <v/>
      </c>
      <c r="AS6" s="259" t="str">
        <f t="shared" si="8"/>
        <v/>
      </c>
      <c r="AT6" s="261" t="str">
        <f t="shared" si="9"/>
        <v/>
      </c>
      <c r="AU6" s="90" t="str">
        <f t="shared" si="10"/>
        <v/>
      </c>
      <c r="AV6" s="91" t="str">
        <f>IF(ISNUMBER(AS6),(1000000*(VLOOKUP(AU6,'Helper - Detektoren'!$A$2:$E$18,4,FALSE)))/(24*AO6),"")</f>
        <v/>
      </c>
      <c r="AW6" s="95"/>
    </row>
    <row r="7" spans="1:49" s="5" customFormat="1" ht="50.1" customHeight="1" x14ac:dyDescent="0.25">
      <c r="A7" s="246" t="str">
        <f>IF(ISBLANK('Arbeitsplätze Detektoren'!V9),"",'Arbeitsplätze Detektoren'!V9)</f>
        <v>06_DN_</v>
      </c>
      <c r="B7" s="274" t="str">
        <f>IF(ISBLANK('Arbeitsplätze Detektoren'!A9),"",'Arbeitsplätze Detektoren'!A9)</f>
        <v/>
      </c>
      <c r="C7" s="274" t="str">
        <f>IF(ISBLANK('Arbeitsplätze Detektoren'!B9),"",'Arbeitsplätze Detektoren'!B9)</f>
        <v/>
      </c>
      <c r="D7" s="275" t="str">
        <f>IF(ISBLANK('Arbeitsplätze Detektoren'!C9),"",'Arbeitsplätze Detektoren'!C9)</f>
        <v/>
      </c>
      <c r="E7" s="275" t="str">
        <f>IF(ISBLANK('Arbeitsplätze Detektoren'!D9),"",'Arbeitsplätze Detektoren'!D9)</f>
        <v/>
      </c>
      <c r="F7" s="274" t="str">
        <f>IF(ISBLANK('Arbeitsplätze Detektoren'!E9),"",'Arbeitsplätze Detektoren'!E9)</f>
        <v/>
      </c>
      <c r="G7" s="274" t="str">
        <f>IF(ISBLANK('Arbeitsplätze Detektoren'!F9),"",'Arbeitsplätze Detektoren'!F9)</f>
        <v/>
      </c>
      <c r="H7" s="274" t="str">
        <f>IF(ISBLANK('Arbeitsplätze Detektoren'!G9),"",'Arbeitsplätze Detektoren'!G9)</f>
        <v/>
      </c>
      <c r="I7" s="274" t="str">
        <f>IF(ISBLANK('Arbeitsplätze Detektoren'!H9),"",'Arbeitsplätze Detektoren'!H9)</f>
        <v/>
      </c>
      <c r="J7" s="274" t="str">
        <f>IF(ISBLANK('Arbeitsplätze Detektoren'!J9),"",'Arbeitsplätze Detektoren'!J9)</f>
        <v/>
      </c>
      <c r="K7" s="274" t="str">
        <f>IF(ISBLANK('Arbeitsplätze Detektoren'!K9),"",'Arbeitsplätze Detektoren'!K9)</f>
        <v/>
      </c>
      <c r="L7" s="275" t="str">
        <f>IF(ISBLANK('Arbeitsplätze Detektoren'!L9),"",'Arbeitsplätze Detektoren'!L9)</f>
        <v/>
      </c>
      <c r="M7" s="275" t="str">
        <f>IF(ISBLANK('Arbeitsplätze Detektoren'!M9),"",'Arbeitsplätze Detektoren'!M9)</f>
        <v/>
      </c>
      <c r="N7" s="274" t="str">
        <f>IF(ISBLANK('Arbeitsplätze Detektoren'!N9),"",'Arbeitsplätze Detektoren'!N9)</f>
        <v/>
      </c>
      <c r="O7" s="274" t="str">
        <f>IF(ISBLANK('Arbeitsplätze Detektoren'!O9),"",'Arbeitsplätze Detektoren'!O9)</f>
        <v/>
      </c>
      <c r="P7" s="274" t="str">
        <f>IF(ISBLANK('Arbeitsplätze Detektoren'!P9),"",'Arbeitsplätze Detektoren'!P9)</f>
        <v/>
      </c>
      <c r="Q7" s="274" t="str">
        <f>IF(ISBLANK('Arbeitsplätze Detektoren'!Q9),"",'Arbeitsplätze Detektoren'!Q9)</f>
        <v/>
      </c>
      <c r="R7" s="274" t="str">
        <f>IF(ISBLANK('Arbeitsplätze Detektoren'!R9),"",'Arbeitsplätze Detektoren'!R9)</f>
        <v/>
      </c>
      <c r="S7" s="274" t="str">
        <f>IF(ISBLANK('Arbeitsplätze Detektoren'!S9),"",'Arbeitsplätze Detektoren'!S9)</f>
        <v/>
      </c>
      <c r="T7" s="276" t="str">
        <f>IF(ISBLANK('Arbeitsplätze Detektoren'!T9),"",'Arbeitsplätze Detektoren'!T9)</f>
        <v/>
      </c>
      <c r="U7" s="274" t="str">
        <f>IF(ISBLANK('Arbeitsplätze Detektoren'!U9),"",'Arbeitsplätze Detektoren'!U9)</f>
        <v/>
      </c>
      <c r="V7" s="277"/>
      <c r="W7" s="278" t="str">
        <f>IF(ISNUMBER(FIND("DN",A7,1)),VLOOKUP($A7,'Arbeitsplätze Daten'!$A$3:$P$51,2,FALSE),"")</f>
        <v/>
      </c>
      <c r="X7" s="278" t="str">
        <f>IF(ISNUMBER(FIND("DN",A7,1)),VLOOKUP($A7,'Arbeitsplätze Daten'!$A$3:$P$51,3,FALSE),"")</f>
        <v/>
      </c>
      <c r="Y7" s="278" t="str">
        <f>IF(ISNUMBER(FIND("DN",A7,1)),VLOOKUP($A7,'Arbeitsplätze Daten'!$A$3:$P$51,6,FALSE),"")</f>
        <v/>
      </c>
      <c r="Z7" s="278">
        <f>IF(ISNUMBER(FIND("DN",A7,1)),VLOOKUP($A7,'Arbeitsplätze Daten'!$A$3:$P$51,7,FALSE),"")</f>
        <v>0</v>
      </c>
      <c r="AA7" s="278">
        <f>IF(ISNUMBER(FIND("DN",A7,1)),VLOOKUP($A7,'Arbeitsplätze Daten'!$A$3:$P$51,8,FALSE),"")</f>
        <v>0</v>
      </c>
      <c r="AB7" s="278">
        <f>IF(ISNUMBER(FIND("DN",A7,1)),VLOOKUP($A7,'Arbeitsplätze Daten'!$A$3:$P$51,9,FALSE),"")</f>
        <v>0</v>
      </c>
      <c r="AC7" s="278">
        <f>IF(ISNUMBER(FIND("DN",A7,1)),VLOOKUP($A7,'Arbeitsplätze Daten'!$A$3:$P$51,10,FALSE),"")</f>
        <v>0</v>
      </c>
      <c r="AD7" s="278" t="str">
        <f>IF(ISNUMBER(FIND("DN",A7,1)),VLOOKUP($A7,'Arbeitsplätze Daten'!$A$3:$P$51,11,FALSE),"")</f>
        <v/>
      </c>
      <c r="AE7" s="278" t="str">
        <f>IF(ISNUMBER(FIND("DN",A7,1)),VLOOKUP($A7,'Arbeitsplätze Daten'!$A$3:$P$51,12,FALSE),"")</f>
        <v/>
      </c>
      <c r="AF7" s="278" t="str">
        <f>IF(ISNUMBER(FIND("DN",A7,1)),VLOOKUP($A7,'Arbeitsplätze Daten'!$A$3:$P$51,13,FALSE),"")</f>
        <v/>
      </c>
      <c r="AG7" s="278">
        <f>IF(ISNUMBER(FIND("DN",A7,1)),VLOOKUP($A7,'Arbeitsplätze Daten'!$A$3:$P$51,14,FALSE),"")</f>
        <v>0</v>
      </c>
      <c r="AH7" s="278">
        <f>IF(ISNUMBER(FIND("DN",A7,1)),VLOOKUP($A7,'Arbeitsplätze Daten'!$A$3:$P$51,15,FALSE),"")</f>
        <v>0</v>
      </c>
      <c r="AI7" s="278">
        <f>IF(ISNUMBER(FIND("DN",A7,1)),VLOOKUP($A7,'Arbeitsplätze Daten'!$A$3:$P$51,16,FALSE),"")</f>
        <v>0</v>
      </c>
      <c r="AJ7" s="281"/>
      <c r="AK7" s="251" t="str">
        <f t="shared" si="3"/>
        <v/>
      </c>
      <c r="AL7" s="249" t="str">
        <f t="shared" si="4"/>
        <v/>
      </c>
      <c r="AM7" s="250" t="str">
        <f t="shared" si="5"/>
        <v/>
      </c>
      <c r="AN7" s="256" t="b">
        <f>IF(ISERROR(T7),"FALSCH",OR(T7='Helper - Textbausteine'!$B$24,'Arbeitsplatz Übersicht'!T7='Helper - Textbausteine'!$B$27))</f>
        <v>0</v>
      </c>
      <c r="AO7" s="98" t="str">
        <f t="shared" si="6"/>
        <v/>
      </c>
      <c r="AP7" s="75"/>
      <c r="AQ7" s="77"/>
      <c r="AR7" s="204" t="str">
        <f t="shared" si="7"/>
        <v/>
      </c>
      <c r="AS7" s="259" t="str">
        <f t="shared" si="8"/>
        <v/>
      </c>
      <c r="AT7" s="261" t="str">
        <f t="shared" si="9"/>
        <v/>
      </c>
      <c r="AU7" s="90" t="str">
        <f t="shared" si="10"/>
        <v/>
      </c>
      <c r="AV7" s="91" t="str">
        <f>IF(ISNUMBER(AS7),(1000000*(VLOOKUP(AU7,'Helper - Detektoren'!$A$2:$E$18,4,FALSE)))/(24*AO7),"")</f>
        <v/>
      </c>
      <c r="AW7" s="95"/>
    </row>
    <row r="8" spans="1:49" s="5" customFormat="1" ht="50.1" customHeight="1" x14ac:dyDescent="0.25">
      <c r="A8" s="246" t="str">
        <f>IF(ISBLANK('Arbeitsplätze Detektoren'!V10),"",'Arbeitsplätze Detektoren'!V10)</f>
        <v>07_DN_</v>
      </c>
      <c r="B8" s="274" t="str">
        <f>IF(ISBLANK('Arbeitsplätze Detektoren'!A10),"",'Arbeitsplätze Detektoren'!A10)</f>
        <v/>
      </c>
      <c r="C8" s="274" t="str">
        <f>IF(ISBLANK('Arbeitsplätze Detektoren'!B10),"",'Arbeitsplätze Detektoren'!B10)</f>
        <v/>
      </c>
      <c r="D8" s="275" t="str">
        <f>IF(ISBLANK('Arbeitsplätze Detektoren'!C10),"",'Arbeitsplätze Detektoren'!C10)</f>
        <v/>
      </c>
      <c r="E8" s="275" t="str">
        <f>IF(ISBLANK('Arbeitsplätze Detektoren'!D10),"",'Arbeitsplätze Detektoren'!D10)</f>
        <v/>
      </c>
      <c r="F8" s="274" t="str">
        <f>IF(ISBLANK('Arbeitsplätze Detektoren'!E10),"",'Arbeitsplätze Detektoren'!E10)</f>
        <v/>
      </c>
      <c r="G8" s="274" t="str">
        <f>IF(ISBLANK('Arbeitsplätze Detektoren'!F10),"",'Arbeitsplätze Detektoren'!F10)</f>
        <v/>
      </c>
      <c r="H8" s="274" t="str">
        <f>IF(ISBLANK('Arbeitsplätze Detektoren'!G10),"",'Arbeitsplätze Detektoren'!G10)</f>
        <v/>
      </c>
      <c r="I8" s="274" t="str">
        <f>IF(ISBLANK('Arbeitsplätze Detektoren'!H10),"",'Arbeitsplätze Detektoren'!H10)</f>
        <v/>
      </c>
      <c r="J8" s="274" t="str">
        <f>IF(ISBLANK('Arbeitsplätze Detektoren'!J10),"",'Arbeitsplätze Detektoren'!J10)</f>
        <v/>
      </c>
      <c r="K8" s="274" t="str">
        <f>IF(ISBLANK('Arbeitsplätze Detektoren'!K10),"",'Arbeitsplätze Detektoren'!K10)</f>
        <v/>
      </c>
      <c r="L8" s="275" t="str">
        <f>IF(ISBLANK('Arbeitsplätze Detektoren'!L10),"",'Arbeitsplätze Detektoren'!L10)</f>
        <v/>
      </c>
      <c r="M8" s="275" t="str">
        <f>IF(ISBLANK('Arbeitsplätze Detektoren'!M10),"",'Arbeitsplätze Detektoren'!M10)</f>
        <v/>
      </c>
      <c r="N8" s="274" t="str">
        <f>IF(ISBLANK('Arbeitsplätze Detektoren'!N10),"",'Arbeitsplätze Detektoren'!N10)</f>
        <v/>
      </c>
      <c r="O8" s="274" t="str">
        <f>IF(ISBLANK('Arbeitsplätze Detektoren'!O10),"",'Arbeitsplätze Detektoren'!O10)</f>
        <v/>
      </c>
      <c r="P8" s="274" t="str">
        <f>IF(ISBLANK('Arbeitsplätze Detektoren'!P10),"",'Arbeitsplätze Detektoren'!P10)</f>
        <v/>
      </c>
      <c r="Q8" s="274" t="str">
        <f>IF(ISBLANK('Arbeitsplätze Detektoren'!Q10),"",'Arbeitsplätze Detektoren'!Q10)</f>
        <v/>
      </c>
      <c r="R8" s="274" t="str">
        <f>IF(ISBLANK('Arbeitsplätze Detektoren'!R10),"",'Arbeitsplätze Detektoren'!R10)</f>
        <v/>
      </c>
      <c r="S8" s="274" t="str">
        <f>IF(ISBLANK('Arbeitsplätze Detektoren'!S10),"",'Arbeitsplätze Detektoren'!S10)</f>
        <v/>
      </c>
      <c r="T8" s="276" t="str">
        <f>IF(ISBLANK('Arbeitsplätze Detektoren'!T10),"",'Arbeitsplätze Detektoren'!T10)</f>
        <v/>
      </c>
      <c r="U8" s="274" t="str">
        <f>IF(ISBLANK('Arbeitsplätze Detektoren'!U10),"",'Arbeitsplätze Detektoren'!U10)</f>
        <v/>
      </c>
      <c r="V8" s="277"/>
      <c r="W8" s="278" t="str">
        <f>IF(ISNUMBER(FIND("DN",A8,1)),VLOOKUP($A8,'Arbeitsplätze Daten'!$A$3:$P$51,2,FALSE),"")</f>
        <v/>
      </c>
      <c r="X8" s="278" t="str">
        <f>IF(ISNUMBER(FIND("DN",A8,1)),VLOOKUP($A8,'Arbeitsplätze Daten'!$A$3:$P$51,3,FALSE),"")</f>
        <v/>
      </c>
      <c r="Y8" s="278" t="str">
        <f>IF(ISNUMBER(FIND("DN",A8,1)),VLOOKUP($A8,'Arbeitsplätze Daten'!$A$3:$P$51,6,FALSE),"")</f>
        <v/>
      </c>
      <c r="Z8" s="278">
        <f>IF(ISNUMBER(FIND("DN",A8,1)),VLOOKUP($A8,'Arbeitsplätze Daten'!$A$3:$P$51,7,FALSE),"")</f>
        <v>0</v>
      </c>
      <c r="AA8" s="278">
        <f>IF(ISNUMBER(FIND("DN",A8,1)),VLOOKUP($A8,'Arbeitsplätze Daten'!$A$3:$P$51,8,FALSE),"")</f>
        <v>0</v>
      </c>
      <c r="AB8" s="278">
        <f>IF(ISNUMBER(FIND("DN",A8,1)),VLOOKUP($A8,'Arbeitsplätze Daten'!$A$3:$P$51,9,FALSE),"")</f>
        <v>0</v>
      </c>
      <c r="AC8" s="278">
        <f>IF(ISNUMBER(FIND("DN",A8,1)),VLOOKUP($A8,'Arbeitsplätze Daten'!$A$3:$P$51,10,FALSE),"")</f>
        <v>0</v>
      </c>
      <c r="AD8" s="278" t="str">
        <f>IF(ISNUMBER(FIND("DN",A8,1)),VLOOKUP($A8,'Arbeitsplätze Daten'!$A$3:$P$51,11,FALSE),"")</f>
        <v/>
      </c>
      <c r="AE8" s="278" t="str">
        <f>IF(ISNUMBER(FIND("DN",A8,1)),VLOOKUP($A8,'Arbeitsplätze Daten'!$A$3:$P$51,12,FALSE),"")</f>
        <v/>
      </c>
      <c r="AF8" s="278" t="str">
        <f>IF(ISNUMBER(FIND("DN",A8,1)),VLOOKUP($A8,'Arbeitsplätze Daten'!$A$3:$P$51,13,FALSE),"")</f>
        <v/>
      </c>
      <c r="AG8" s="278">
        <f>IF(ISNUMBER(FIND("DN",A8,1)),VLOOKUP($A8,'Arbeitsplätze Daten'!$A$3:$P$51,14,FALSE),"")</f>
        <v>0</v>
      </c>
      <c r="AH8" s="278">
        <f>IF(ISNUMBER(FIND("DN",A8,1)),VLOOKUP($A8,'Arbeitsplätze Daten'!$A$3:$P$51,15,FALSE),"")</f>
        <v>0</v>
      </c>
      <c r="AI8" s="278">
        <f>IF(ISNUMBER(FIND("DN",A8,1)),VLOOKUP($A8,'Arbeitsplätze Daten'!$A$3:$P$51,16,FALSE),"")</f>
        <v>0</v>
      </c>
      <c r="AJ8" s="281"/>
      <c r="AK8" s="251" t="str">
        <f t="shared" si="3"/>
        <v/>
      </c>
      <c r="AL8" s="249" t="str">
        <f t="shared" si="4"/>
        <v/>
      </c>
      <c r="AM8" s="250" t="str">
        <f t="shared" si="5"/>
        <v/>
      </c>
      <c r="AN8" s="256" t="b">
        <f>IF(ISERROR(T8),"FALSCH",OR(T8='Helper - Textbausteine'!$B$24,'Arbeitsplatz Übersicht'!T8='Helper - Textbausteine'!$B$27))</f>
        <v>0</v>
      </c>
      <c r="AO8" s="98" t="str">
        <f t="shared" si="6"/>
        <v/>
      </c>
      <c r="AP8" s="75"/>
      <c r="AQ8" s="77"/>
      <c r="AR8" s="204" t="str">
        <f t="shared" si="7"/>
        <v/>
      </c>
      <c r="AS8" s="259" t="str">
        <f t="shared" si="8"/>
        <v/>
      </c>
      <c r="AT8" s="261" t="str">
        <f t="shared" si="9"/>
        <v/>
      </c>
      <c r="AU8" s="90" t="str">
        <f t="shared" si="10"/>
        <v/>
      </c>
      <c r="AV8" s="91" t="str">
        <f>IF(ISNUMBER(AS8),(1000000*(VLOOKUP(AU8,'Helper - Detektoren'!$A$2:$E$18,4,FALSE)))/(24*AO8),"")</f>
        <v/>
      </c>
      <c r="AW8" s="95"/>
    </row>
    <row r="9" spans="1:49" s="5" customFormat="1" ht="50.1" customHeight="1" x14ac:dyDescent="0.25">
      <c r="A9" s="246" t="str">
        <f>IF(ISBLANK('Arbeitsplätze Detektoren'!V11),"",'Arbeitsplätze Detektoren'!V11)</f>
        <v>08_DN_</v>
      </c>
      <c r="B9" s="274" t="str">
        <f>IF(ISBLANK('Arbeitsplätze Detektoren'!A11),"",'Arbeitsplätze Detektoren'!A11)</f>
        <v/>
      </c>
      <c r="C9" s="274" t="str">
        <f>IF(ISBLANK('Arbeitsplätze Detektoren'!B11),"",'Arbeitsplätze Detektoren'!B11)</f>
        <v/>
      </c>
      <c r="D9" s="275" t="str">
        <f>IF(ISBLANK('Arbeitsplätze Detektoren'!C11),"",'Arbeitsplätze Detektoren'!C11)</f>
        <v/>
      </c>
      <c r="E9" s="275" t="str">
        <f>IF(ISBLANK('Arbeitsplätze Detektoren'!D11),"",'Arbeitsplätze Detektoren'!D11)</f>
        <v/>
      </c>
      <c r="F9" s="274" t="str">
        <f>IF(ISBLANK('Arbeitsplätze Detektoren'!E11),"",'Arbeitsplätze Detektoren'!E11)</f>
        <v/>
      </c>
      <c r="G9" s="274" t="str">
        <f>IF(ISBLANK('Arbeitsplätze Detektoren'!F11),"",'Arbeitsplätze Detektoren'!F11)</f>
        <v/>
      </c>
      <c r="H9" s="274" t="str">
        <f>IF(ISBLANK('Arbeitsplätze Detektoren'!G11),"",'Arbeitsplätze Detektoren'!G11)</f>
        <v/>
      </c>
      <c r="I9" s="274" t="str">
        <f>IF(ISBLANK('Arbeitsplätze Detektoren'!H11),"",'Arbeitsplätze Detektoren'!H11)</f>
        <v/>
      </c>
      <c r="J9" s="274" t="str">
        <f>IF(ISBLANK('Arbeitsplätze Detektoren'!J11),"",'Arbeitsplätze Detektoren'!J11)</f>
        <v/>
      </c>
      <c r="K9" s="274" t="str">
        <f>IF(ISBLANK('Arbeitsplätze Detektoren'!K11),"",'Arbeitsplätze Detektoren'!K11)</f>
        <v/>
      </c>
      <c r="L9" s="275" t="str">
        <f>IF(ISBLANK('Arbeitsplätze Detektoren'!L11),"",'Arbeitsplätze Detektoren'!L11)</f>
        <v/>
      </c>
      <c r="M9" s="275" t="str">
        <f>IF(ISBLANK('Arbeitsplätze Detektoren'!M11),"",'Arbeitsplätze Detektoren'!M11)</f>
        <v/>
      </c>
      <c r="N9" s="274" t="str">
        <f>IF(ISBLANK('Arbeitsplätze Detektoren'!N11),"",'Arbeitsplätze Detektoren'!N11)</f>
        <v/>
      </c>
      <c r="O9" s="274" t="str">
        <f>IF(ISBLANK('Arbeitsplätze Detektoren'!O11),"",'Arbeitsplätze Detektoren'!O11)</f>
        <v/>
      </c>
      <c r="P9" s="274" t="str">
        <f>IF(ISBLANK('Arbeitsplätze Detektoren'!P11),"",'Arbeitsplätze Detektoren'!P11)</f>
        <v/>
      </c>
      <c r="Q9" s="274" t="str">
        <f>IF(ISBLANK('Arbeitsplätze Detektoren'!Q11),"",'Arbeitsplätze Detektoren'!Q11)</f>
        <v/>
      </c>
      <c r="R9" s="274" t="str">
        <f>IF(ISBLANK('Arbeitsplätze Detektoren'!R11),"",'Arbeitsplätze Detektoren'!R11)</f>
        <v/>
      </c>
      <c r="S9" s="274" t="str">
        <f>IF(ISBLANK('Arbeitsplätze Detektoren'!S11),"",'Arbeitsplätze Detektoren'!S11)</f>
        <v/>
      </c>
      <c r="T9" s="276" t="str">
        <f>IF(ISBLANK('Arbeitsplätze Detektoren'!T11),"",'Arbeitsplätze Detektoren'!T11)</f>
        <v/>
      </c>
      <c r="U9" s="274" t="str">
        <f>IF(ISBLANK('Arbeitsplätze Detektoren'!U11),"",'Arbeitsplätze Detektoren'!U11)</f>
        <v/>
      </c>
      <c r="V9" s="277"/>
      <c r="W9" s="278" t="str">
        <f>IF(ISNUMBER(FIND("DN",A9,1)),VLOOKUP($A9,'Arbeitsplätze Daten'!$A$3:$P$51,2,FALSE),"")</f>
        <v/>
      </c>
      <c r="X9" s="278" t="str">
        <f>IF(ISNUMBER(FIND("DN",A9,1)),VLOOKUP($A9,'Arbeitsplätze Daten'!$A$3:$P$51,3,FALSE),"")</f>
        <v/>
      </c>
      <c r="Y9" s="278" t="str">
        <f>IF(ISNUMBER(FIND("DN",A9,1)),VLOOKUP($A9,'Arbeitsplätze Daten'!$A$3:$P$51,6,FALSE),"")</f>
        <v/>
      </c>
      <c r="Z9" s="278">
        <f>IF(ISNUMBER(FIND("DN",A9,1)),VLOOKUP($A9,'Arbeitsplätze Daten'!$A$3:$P$51,7,FALSE),"")</f>
        <v>0</v>
      </c>
      <c r="AA9" s="278">
        <f>IF(ISNUMBER(FIND("DN",A9,1)),VLOOKUP($A9,'Arbeitsplätze Daten'!$A$3:$P$51,8,FALSE),"")</f>
        <v>0</v>
      </c>
      <c r="AB9" s="278">
        <f>IF(ISNUMBER(FIND("DN",A9,1)),VLOOKUP($A9,'Arbeitsplätze Daten'!$A$3:$P$51,9,FALSE),"")</f>
        <v>0</v>
      </c>
      <c r="AC9" s="278">
        <f>IF(ISNUMBER(FIND("DN",A9,1)),VLOOKUP($A9,'Arbeitsplätze Daten'!$A$3:$P$51,10,FALSE),"")</f>
        <v>0</v>
      </c>
      <c r="AD9" s="278" t="str">
        <f>IF(ISNUMBER(FIND("DN",A9,1)),VLOOKUP($A9,'Arbeitsplätze Daten'!$A$3:$P$51,11,FALSE),"")</f>
        <v/>
      </c>
      <c r="AE9" s="278" t="str">
        <f>IF(ISNUMBER(FIND("DN",A9,1)),VLOOKUP($A9,'Arbeitsplätze Daten'!$A$3:$P$51,12,FALSE),"")</f>
        <v/>
      </c>
      <c r="AF9" s="278" t="str">
        <f>IF(ISNUMBER(FIND("DN",A9,1)),VLOOKUP($A9,'Arbeitsplätze Daten'!$A$3:$P$51,13,FALSE),"")</f>
        <v/>
      </c>
      <c r="AG9" s="278">
        <f>IF(ISNUMBER(FIND("DN",A9,1)),VLOOKUP($A9,'Arbeitsplätze Daten'!$A$3:$P$51,14,FALSE),"")</f>
        <v>0</v>
      </c>
      <c r="AH9" s="278">
        <f>IF(ISNUMBER(FIND("DN",A9,1)),VLOOKUP($A9,'Arbeitsplätze Daten'!$A$3:$P$51,15,FALSE),"")</f>
        <v>0</v>
      </c>
      <c r="AI9" s="278">
        <f>IF(ISNUMBER(FIND("DN",A9,1)),VLOOKUP($A9,'Arbeitsplätze Daten'!$A$3:$P$51,16,FALSE),"")</f>
        <v>0</v>
      </c>
      <c r="AJ9" s="281"/>
      <c r="AK9" s="251" t="str">
        <f t="shared" si="3"/>
        <v/>
      </c>
      <c r="AL9" s="249" t="str">
        <f t="shared" si="4"/>
        <v/>
      </c>
      <c r="AM9" s="250" t="str">
        <f t="shared" si="5"/>
        <v/>
      </c>
      <c r="AN9" s="256" t="b">
        <f>IF(ISERROR(T9),"FALSCH",OR(T9='Helper - Textbausteine'!$B$24,'Arbeitsplatz Übersicht'!T9='Helper - Textbausteine'!$B$27))</f>
        <v>0</v>
      </c>
      <c r="AO9" s="98" t="str">
        <f t="shared" si="6"/>
        <v/>
      </c>
      <c r="AP9" s="75"/>
      <c r="AQ9" s="77"/>
      <c r="AR9" s="204" t="str">
        <f t="shared" si="7"/>
        <v/>
      </c>
      <c r="AS9" s="259" t="str">
        <f t="shared" si="8"/>
        <v/>
      </c>
      <c r="AT9" s="261" t="str">
        <f t="shared" si="9"/>
        <v/>
      </c>
      <c r="AU9" s="90" t="str">
        <f t="shared" si="10"/>
        <v/>
      </c>
      <c r="AV9" s="91" t="str">
        <f>IF(ISNUMBER(AS9),(1000000*(VLOOKUP(AU9,'Helper - Detektoren'!$A$2:$E$18,4,FALSE)))/(24*AO9),"")</f>
        <v/>
      </c>
      <c r="AW9" s="95"/>
    </row>
    <row r="10" spans="1:49" s="5" customFormat="1" ht="50.1" customHeight="1" x14ac:dyDescent="0.25">
      <c r="A10" s="246" t="str">
        <f>IF(ISBLANK('Arbeitsplätze Detektoren'!V12),"",'Arbeitsplätze Detektoren'!V12)</f>
        <v>09_DN_</v>
      </c>
      <c r="B10" s="274" t="str">
        <f>IF(ISBLANK('Arbeitsplätze Detektoren'!A12),"",'Arbeitsplätze Detektoren'!A12)</f>
        <v/>
      </c>
      <c r="C10" s="274" t="str">
        <f>IF(ISBLANK('Arbeitsplätze Detektoren'!B12),"",'Arbeitsplätze Detektoren'!B12)</f>
        <v/>
      </c>
      <c r="D10" s="275" t="str">
        <f>IF(ISBLANK('Arbeitsplätze Detektoren'!C12),"",'Arbeitsplätze Detektoren'!C12)</f>
        <v/>
      </c>
      <c r="E10" s="275" t="str">
        <f>IF(ISBLANK('Arbeitsplätze Detektoren'!D12),"",'Arbeitsplätze Detektoren'!D12)</f>
        <v/>
      </c>
      <c r="F10" s="274" t="str">
        <f>IF(ISBLANK('Arbeitsplätze Detektoren'!E12),"",'Arbeitsplätze Detektoren'!E12)</f>
        <v/>
      </c>
      <c r="G10" s="274" t="str">
        <f>IF(ISBLANK('Arbeitsplätze Detektoren'!F12),"",'Arbeitsplätze Detektoren'!F12)</f>
        <v/>
      </c>
      <c r="H10" s="274" t="str">
        <f>IF(ISBLANK('Arbeitsplätze Detektoren'!G12),"",'Arbeitsplätze Detektoren'!G12)</f>
        <v/>
      </c>
      <c r="I10" s="274" t="str">
        <f>IF(ISBLANK('Arbeitsplätze Detektoren'!H12),"",'Arbeitsplätze Detektoren'!H12)</f>
        <v/>
      </c>
      <c r="J10" s="274" t="str">
        <f>IF(ISBLANK('Arbeitsplätze Detektoren'!J12),"",'Arbeitsplätze Detektoren'!J12)</f>
        <v/>
      </c>
      <c r="K10" s="274" t="str">
        <f>IF(ISBLANK('Arbeitsplätze Detektoren'!K12),"",'Arbeitsplätze Detektoren'!K12)</f>
        <v/>
      </c>
      <c r="L10" s="275" t="str">
        <f>IF(ISBLANK('Arbeitsplätze Detektoren'!L12),"",'Arbeitsplätze Detektoren'!L12)</f>
        <v/>
      </c>
      <c r="M10" s="275" t="str">
        <f>IF(ISBLANK('Arbeitsplätze Detektoren'!M12),"",'Arbeitsplätze Detektoren'!M12)</f>
        <v/>
      </c>
      <c r="N10" s="274" t="str">
        <f>IF(ISBLANK('Arbeitsplätze Detektoren'!N12),"",'Arbeitsplätze Detektoren'!N12)</f>
        <v/>
      </c>
      <c r="O10" s="274" t="str">
        <f>IF(ISBLANK('Arbeitsplätze Detektoren'!O12),"",'Arbeitsplätze Detektoren'!O12)</f>
        <v/>
      </c>
      <c r="P10" s="274" t="str">
        <f>IF(ISBLANK('Arbeitsplätze Detektoren'!P12),"",'Arbeitsplätze Detektoren'!P12)</f>
        <v/>
      </c>
      <c r="Q10" s="274" t="str">
        <f>IF(ISBLANK('Arbeitsplätze Detektoren'!Q12),"",'Arbeitsplätze Detektoren'!Q12)</f>
        <v/>
      </c>
      <c r="R10" s="274" t="str">
        <f>IF(ISBLANK('Arbeitsplätze Detektoren'!R12),"",'Arbeitsplätze Detektoren'!R12)</f>
        <v/>
      </c>
      <c r="S10" s="274" t="str">
        <f>IF(ISBLANK('Arbeitsplätze Detektoren'!S12),"",'Arbeitsplätze Detektoren'!S12)</f>
        <v/>
      </c>
      <c r="T10" s="276" t="str">
        <f>IF(ISBLANK('Arbeitsplätze Detektoren'!T12),"",'Arbeitsplätze Detektoren'!T12)</f>
        <v/>
      </c>
      <c r="U10" s="274" t="str">
        <f>IF(ISBLANK('Arbeitsplätze Detektoren'!U12),"",'Arbeitsplätze Detektoren'!U12)</f>
        <v/>
      </c>
      <c r="V10" s="277"/>
      <c r="W10" s="278" t="str">
        <f>IF(ISNUMBER(FIND("DN",A10,1)),VLOOKUP($A10,'Arbeitsplätze Daten'!$A$3:$P$51,2,FALSE),"")</f>
        <v/>
      </c>
      <c r="X10" s="278" t="str">
        <f>IF(ISNUMBER(FIND("DN",A10,1)),VLOOKUP($A10,'Arbeitsplätze Daten'!$A$3:$P$51,3,FALSE),"")</f>
        <v/>
      </c>
      <c r="Y10" s="278" t="str">
        <f>IF(ISNUMBER(FIND("DN",A10,1)),VLOOKUP($A10,'Arbeitsplätze Daten'!$A$3:$P$51,6,FALSE),"")</f>
        <v/>
      </c>
      <c r="Z10" s="278">
        <f>IF(ISNUMBER(FIND("DN",A10,1)),VLOOKUP($A10,'Arbeitsplätze Daten'!$A$3:$P$51,7,FALSE),"")</f>
        <v>0</v>
      </c>
      <c r="AA10" s="278">
        <f>IF(ISNUMBER(FIND("DN",A10,1)),VLOOKUP($A10,'Arbeitsplätze Daten'!$A$3:$P$51,8,FALSE),"")</f>
        <v>0</v>
      </c>
      <c r="AB10" s="278">
        <f>IF(ISNUMBER(FIND("DN",A10,1)),VLOOKUP($A10,'Arbeitsplätze Daten'!$A$3:$P$51,9,FALSE),"")</f>
        <v>0</v>
      </c>
      <c r="AC10" s="278">
        <f>IF(ISNUMBER(FIND("DN",A10,1)),VLOOKUP($A10,'Arbeitsplätze Daten'!$A$3:$P$51,10,FALSE),"")</f>
        <v>0</v>
      </c>
      <c r="AD10" s="278" t="str">
        <f>IF(ISNUMBER(FIND("DN",A10,1)),VLOOKUP($A10,'Arbeitsplätze Daten'!$A$3:$P$51,11,FALSE),"")</f>
        <v/>
      </c>
      <c r="AE10" s="278" t="str">
        <f>IF(ISNUMBER(FIND("DN",A10,1)),VLOOKUP($A10,'Arbeitsplätze Daten'!$A$3:$P$51,12,FALSE),"")</f>
        <v/>
      </c>
      <c r="AF10" s="278" t="str">
        <f>IF(ISNUMBER(FIND("DN",A10,1)),VLOOKUP($A10,'Arbeitsplätze Daten'!$A$3:$P$51,13,FALSE),"")</f>
        <v/>
      </c>
      <c r="AG10" s="278">
        <f>IF(ISNUMBER(FIND("DN",A10,1)),VLOOKUP($A10,'Arbeitsplätze Daten'!$A$3:$P$51,14,FALSE),"")</f>
        <v>0</v>
      </c>
      <c r="AH10" s="278">
        <f>IF(ISNUMBER(FIND("DN",A10,1)),VLOOKUP($A10,'Arbeitsplätze Daten'!$A$3:$P$51,15,FALSE),"")</f>
        <v>0</v>
      </c>
      <c r="AI10" s="278">
        <f>IF(ISNUMBER(FIND("DN",A10,1)),VLOOKUP($A10,'Arbeitsplätze Daten'!$A$3:$P$51,16,FALSE),"")</f>
        <v>0</v>
      </c>
      <c r="AJ10" s="281"/>
      <c r="AK10" s="251" t="str">
        <f t="shared" si="3"/>
        <v/>
      </c>
      <c r="AL10" s="249" t="str">
        <f t="shared" si="4"/>
        <v/>
      </c>
      <c r="AM10" s="250" t="str">
        <f t="shared" si="5"/>
        <v/>
      </c>
      <c r="AN10" s="256" t="b">
        <f>IF(ISERROR(T10),"FALSCH",OR(T10='Helper - Textbausteine'!$B$24,'Arbeitsplatz Übersicht'!T10='Helper - Textbausteine'!$B$27))</f>
        <v>0</v>
      </c>
      <c r="AO10" s="98" t="str">
        <f t="shared" si="6"/>
        <v/>
      </c>
      <c r="AP10" s="75"/>
      <c r="AQ10" s="77"/>
      <c r="AR10" s="204" t="str">
        <f t="shared" si="7"/>
        <v/>
      </c>
      <c r="AS10" s="259" t="str">
        <f t="shared" si="8"/>
        <v/>
      </c>
      <c r="AT10" s="261" t="str">
        <f t="shared" si="9"/>
        <v/>
      </c>
      <c r="AU10" s="90" t="str">
        <f t="shared" si="10"/>
        <v/>
      </c>
      <c r="AV10" s="91" t="str">
        <f>IF(ISNUMBER(AS10),(1000000*(VLOOKUP(AU10,'Helper - Detektoren'!$A$2:$E$18,4,FALSE)))/(24*AO10),"")</f>
        <v/>
      </c>
      <c r="AW10" s="95"/>
    </row>
    <row r="11" spans="1:49" s="5" customFormat="1" ht="50.1" customHeight="1" x14ac:dyDescent="0.25">
      <c r="A11" s="246" t="str">
        <f>IF(ISBLANK('Arbeitsplätze Detektoren'!V13),"",'Arbeitsplätze Detektoren'!V13)</f>
        <v>10_DN_</v>
      </c>
      <c r="B11" s="274" t="str">
        <f>IF(ISBLANK('Arbeitsplätze Detektoren'!A13),"",'Arbeitsplätze Detektoren'!A13)</f>
        <v/>
      </c>
      <c r="C11" s="274" t="str">
        <f>IF(ISBLANK('Arbeitsplätze Detektoren'!B13),"",'Arbeitsplätze Detektoren'!B13)</f>
        <v/>
      </c>
      <c r="D11" s="275" t="str">
        <f>IF(ISBLANK('Arbeitsplätze Detektoren'!C13),"",'Arbeitsplätze Detektoren'!C13)</f>
        <v/>
      </c>
      <c r="E11" s="275" t="str">
        <f>IF(ISBLANK('Arbeitsplätze Detektoren'!D13),"",'Arbeitsplätze Detektoren'!D13)</f>
        <v/>
      </c>
      <c r="F11" s="274" t="str">
        <f>IF(ISBLANK('Arbeitsplätze Detektoren'!E13),"",'Arbeitsplätze Detektoren'!E13)</f>
        <v/>
      </c>
      <c r="G11" s="274" t="str">
        <f>IF(ISBLANK('Arbeitsplätze Detektoren'!F13),"",'Arbeitsplätze Detektoren'!F13)</f>
        <v/>
      </c>
      <c r="H11" s="274" t="str">
        <f>IF(ISBLANK('Arbeitsplätze Detektoren'!G13),"",'Arbeitsplätze Detektoren'!G13)</f>
        <v/>
      </c>
      <c r="I11" s="274" t="str">
        <f>IF(ISBLANK('Arbeitsplätze Detektoren'!H13),"",'Arbeitsplätze Detektoren'!H13)</f>
        <v/>
      </c>
      <c r="J11" s="274" t="str">
        <f>IF(ISBLANK('Arbeitsplätze Detektoren'!J13),"",'Arbeitsplätze Detektoren'!J13)</f>
        <v/>
      </c>
      <c r="K11" s="274" t="str">
        <f>IF(ISBLANK('Arbeitsplätze Detektoren'!K13),"",'Arbeitsplätze Detektoren'!K13)</f>
        <v/>
      </c>
      <c r="L11" s="275" t="str">
        <f>IF(ISBLANK('Arbeitsplätze Detektoren'!L13),"",'Arbeitsplätze Detektoren'!L13)</f>
        <v/>
      </c>
      <c r="M11" s="275" t="str">
        <f>IF(ISBLANK('Arbeitsplätze Detektoren'!M13),"",'Arbeitsplätze Detektoren'!M13)</f>
        <v/>
      </c>
      <c r="N11" s="274" t="str">
        <f>IF(ISBLANK('Arbeitsplätze Detektoren'!N13),"",'Arbeitsplätze Detektoren'!N13)</f>
        <v/>
      </c>
      <c r="O11" s="274" t="str">
        <f>IF(ISBLANK('Arbeitsplätze Detektoren'!O13),"",'Arbeitsplätze Detektoren'!O13)</f>
        <v/>
      </c>
      <c r="P11" s="274" t="str">
        <f>IF(ISBLANK('Arbeitsplätze Detektoren'!P13),"",'Arbeitsplätze Detektoren'!P13)</f>
        <v/>
      </c>
      <c r="Q11" s="274" t="str">
        <f>IF(ISBLANK('Arbeitsplätze Detektoren'!Q13),"",'Arbeitsplätze Detektoren'!Q13)</f>
        <v/>
      </c>
      <c r="R11" s="274" t="str">
        <f>IF(ISBLANK('Arbeitsplätze Detektoren'!R13),"",'Arbeitsplätze Detektoren'!R13)</f>
        <v/>
      </c>
      <c r="S11" s="274" t="str">
        <f>IF(ISBLANK('Arbeitsplätze Detektoren'!S13),"",'Arbeitsplätze Detektoren'!S13)</f>
        <v/>
      </c>
      <c r="T11" s="276" t="str">
        <f>IF(ISBLANK('Arbeitsplätze Detektoren'!T13),"",'Arbeitsplätze Detektoren'!T13)</f>
        <v/>
      </c>
      <c r="U11" s="274" t="str">
        <f>IF(ISBLANK('Arbeitsplätze Detektoren'!U13),"",'Arbeitsplätze Detektoren'!U13)</f>
        <v/>
      </c>
      <c r="V11" s="277"/>
      <c r="W11" s="278" t="str">
        <f>IF(ISNUMBER(FIND("DN",A11,1)),VLOOKUP($A11,'Arbeitsplätze Daten'!$A$3:$P$51,2,FALSE),"")</f>
        <v/>
      </c>
      <c r="X11" s="278" t="str">
        <f>IF(ISNUMBER(FIND("DN",A11,1)),VLOOKUP($A11,'Arbeitsplätze Daten'!$A$3:$P$51,3,FALSE),"")</f>
        <v/>
      </c>
      <c r="Y11" s="278" t="str">
        <f>IF(ISNUMBER(FIND("DN",A11,1)),VLOOKUP($A11,'Arbeitsplätze Daten'!$A$3:$P$51,6,FALSE),"")</f>
        <v/>
      </c>
      <c r="Z11" s="278">
        <f>IF(ISNUMBER(FIND("DN",A11,1)),VLOOKUP($A11,'Arbeitsplätze Daten'!$A$3:$P$51,7,FALSE),"")</f>
        <v>0</v>
      </c>
      <c r="AA11" s="278">
        <f>IF(ISNUMBER(FIND("DN",A11,1)),VLOOKUP($A11,'Arbeitsplätze Daten'!$A$3:$P$51,8,FALSE),"")</f>
        <v>0</v>
      </c>
      <c r="AB11" s="278">
        <f>IF(ISNUMBER(FIND("DN",A11,1)),VLOOKUP($A11,'Arbeitsplätze Daten'!$A$3:$P$51,9,FALSE),"")</f>
        <v>0</v>
      </c>
      <c r="AC11" s="278">
        <f>IF(ISNUMBER(FIND("DN",A11,1)),VLOOKUP($A11,'Arbeitsplätze Daten'!$A$3:$P$51,10,FALSE),"")</f>
        <v>0</v>
      </c>
      <c r="AD11" s="278" t="str">
        <f>IF(ISNUMBER(FIND("DN",A11,1)),VLOOKUP($A11,'Arbeitsplätze Daten'!$A$3:$P$51,11,FALSE),"")</f>
        <v/>
      </c>
      <c r="AE11" s="278" t="str">
        <f>IF(ISNUMBER(FIND("DN",A11,1)),VLOOKUP($A11,'Arbeitsplätze Daten'!$A$3:$P$51,12,FALSE),"")</f>
        <v/>
      </c>
      <c r="AF11" s="278" t="str">
        <f>IF(ISNUMBER(FIND("DN",A11,1)),VLOOKUP($A11,'Arbeitsplätze Daten'!$A$3:$P$51,13,FALSE),"")</f>
        <v/>
      </c>
      <c r="AG11" s="278">
        <f>IF(ISNUMBER(FIND("DN",A11,1)),VLOOKUP($A11,'Arbeitsplätze Daten'!$A$3:$P$51,14,FALSE),"")</f>
        <v>0</v>
      </c>
      <c r="AH11" s="278">
        <f>IF(ISNUMBER(FIND("DN",A11,1)),VLOOKUP($A11,'Arbeitsplätze Daten'!$A$3:$P$51,15,FALSE),"")</f>
        <v>0</v>
      </c>
      <c r="AI11" s="278">
        <f>IF(ISNUMBER(FIND("DN",A11,1)),VLOOKUP($A11,'Arbeitsplätze Daten'!$A$3:$P$51,16,FALSE),"")</f>
        <v>0</v>
      </c>
      <c r="AJ11" s="281"/>
      <c r="AK11" s="251" t="str">
        <f t="shared" si="3"/>
        <v/>
      </c>
      <c r="AL11" s="249" t="str">
        <f t="shared" si="4"/>
        <v/>
      </c>
      <c r="AM11" s="250" t="str">
        <f t="shared" si="5"/>
        <v/>
      </c>
      <c r="AN11" s="256" t="b">
        <f>IF(ISERROR(T11),"FALSCH",OR(T11='Helper - Textbausteine'!$B$24,'Arbeitsplatz Übersicht'!T11='Helper - Textbausteine'!$B$27))</f>
        <v>0</v>
      </c>
      <c r="AO11" s="98" t="str">
        <f t="shared" si="6"/>
        <v/>
      </c>
      <c r="AP11" s="75"/>
      <c r="AQ11" s="77"/>
      <c r="AR11" s="204" t="str">
        <f t="shared" si="7"/>
        <v/>
      </c>
      <c r="AS11" s="259" t="str">
        <f t="shared" si="8"/>
        <v/>
      </c>
      <c r="AT11" s="261" t="str">
        <f t="shared" si="9"/>
        <v/>
      </c>
      <c r="AU11" s="90" t="str">
        <f t="shared" si="10"/>
        <v/>
      </c>
      <c r="AV11" s="91" t="str">
        <f>IF(ISNUMBER(AS11),(1000000*(VLOOKUP(AU11,'Helper - Detektoren'!$A$2:$E$18,4,FALSE)))/(24*AO11),"")</f>
        <v/>
      </c>
      <c r="AW11" s="95"/>
    </row>
    <row r="12" spans="1:49" s="5" customFormat="1" ht="50.1" customHeight="1" x14ac:dyDescent="0.25">
      <c r="A12" s="246" t="str">
        <f>IF(ISBLANK('Arbeitsplätze Detektoren'!V14),"",'Arbeitsplätze Detektoren'!V14)</f>
        <v>11_DN_</v>
      </c>
      <c r="B12" s="274" t="str">
        <f>IF(ISBLANK('Arbeitsplätze Detektoren'!A14),"",'Arbeitsplätze Detektoren'!A14)</f>
        <v/>
      </c>
      <c r="C12" s="274" t="str">
        <f>IF(ISBLANK('Arbeitsplätze Detektoren'!B14),"",'Arbeitsplätze Detektoren'!B14)</f>
        <v/>
      </c>
      <c r="D12" s="275" t="str">
        <f>IF(ISBLANK('Arbeitsplätze Detektoren'!C14),"",'Arbeitsplätze Detektoren'!C14)</f>
        <v/>
      </c>
      <c r="E12" s="275" t="str">
        <f>IF(ISBLANK('Arbeitsplätze Detektoren'!D14),"",'Arbeitsplätze Detektoren'!D14)</f>
        <v/>
      </c>
      <c r="F12" s="274" t="str">
        <f>IF(ISBLANK('Arbeitsplätze Detektoren'!E14),"",'Arbeitsplätze Detektoren'!E14)</f>
        <v/>
      </c>
      <c r="G12" s="274" t="str">
        <f>IF(ISBLANK('Arbeitsplätze Detektoren'!F14),"",'Arbeitsplätze Detektoren'!F14)</f>
        <v/>
      </c>
      <c r="H12" s="274" t="str">
        <f>IF(ISBLANK('Arbeitsplätze Detektoren'!G14),"",'Arbeitsplätze Detektoren'!G14)</f>
        <v/>
      </c>
      <c r="I12" s="274" t="str">
        <f>IF(ISBLANK('Arbeitsplätze Detektoren'!H14),"",'Arbeitsplätze Detektoren'!H14)</f>
        <v/>
      </c>
      <c r="J12" s="274" t="str">
        <f>IF(ISBLANK('Arbeitsplätze Detektoren'!J14),"",'Arbeitsplätze Detektoren'!J14)</f>
        <v/>
      </c>
      <c r="K12" s="274" t="str">
        <f>IF(ISBLANK('Arbeitsplätze Detektoren'!K14),"",'Arbeitsplätze Detektoren'!K14)</f>
        <v/>
      </c>
      <c r="L12" s="275" t="str">
        <f>IF(ISBLANK('Arbeitsplätze Detektoren'!L14),"",'Arbeitsplätze Detektoren'!L14)</f>
        <v/>
      </c>
      <c r="M12" s="275" t="str">
        <f>IF(ISBLANK('Arbeitsplätze Detektoren'!M14),"",'Arbeitsplätze Detektoren'!M14)</f>
        <v/>
      </c>
      <c r="N12" s="274" t="str">
        <f>IF(ISBLANK('Arbeitsplätze Detektoren'!N14),"",'Arbeitsplätze Detektoren'!N14)</f>
        <v/>
      </c>
      <c r="O12" s="274" t="str">
        <f>IF(ISBLANK('Arbeitsplätze Detektoren'!O14),"",'Arbeitsplätze Detektoren'!O14)</f>
        <v/>
      </c>
      <c r="P12" s="274" t="str">
        <f>IF(ISBLANK('Arbeitsplätze Detektoren'!P14),"",'Arbeitsplätze Detektoren'!P14)</f>
        <v/>
      </c>
      <c r="Q12" s="274" t="str">
        <f>IF(ISBLANK('Arbeitsplätze Detektoren'!Q14),"",'Arbeitsplätze Detektoren'!Q14)</f>
        <v/>
      </c>
      <c r="R12" s="274" t="str">
        <f>IF(ISBLANK('Arbeitsplätze Detektoren'!R14),"",'Arbeitsplätze Detektoren'!R14)</f>
        <v/>
      </c>
      <c r="S12" s="274" t="str">
        <f>IF(ISBLANK('Arbeitsplätze Detektoren'!S14),"",'Arbeitsplätze Detektoren'!S14)</f>
        <v/>
      </c>
      <c r="T12" s="276" t="str">
        <f>IF(ISBLANK('Arbeitsplätze Detektoren'!T14),"",'Arbeitsplätze Detektoren'!T14)</f>
        <v/>
      </c>
      <c r="U12" s="274" t="str">
        <f>IF(ISBLANK('Arbeitsplätze Detektoren'!U14),"",'Arbeitsplätze Detektoren'!U14)</f>
        <v/>
      </c>
      <c r="V12" s="277"/>
      <c r="W12" s="278" t="str">
        <f>IF(ISNUMBER(FIND("DN",A12,1)),VLOOKUP($A12,'Arbeitsplätze Daten'!$A$3:$P$51,2,FALSE),"")</f>
        <v/>
      </c>
      <c r="X12" s="278" t="str">
        <f>IF(ISNUMBER(FIND("DN",A12,1)),VLOOKUP($A12,'Arbeitsplätze Daten'!$A$3:$P$51,3,FALSE),"")</f>
        <v/>
      </c>
      <c r="Y12" s="278" t="str">
        <f>IF(ISNUMBER(FIND("DN",A12,1)),VLOOKUP($A12,'Arbeitsplätze Daten'!$A$3:$P$51,6,FALSE),"")</f>
        <v/>
      </c>
      <c r="Z12" s="278">
        <f>IF(ISNUMBER(FIND("DN",A12,1)),VLOOKUP($A12,'Arbeitsplätze Daten'!$A$3:$P$51,7,FALSE),"")</f>
        <v>0</v>
      </c>
      <c r="AA12" s="278">
        <f>IF(ISNUMBER(FIND("DN",A12,1)),VLOOKUP($A12,'Arbeitsplätze Daten'!$A$3:$P$51,8,FALSE),"")</f>
        <v>0</v>
      </c>
      <c r="AB12" s="278">
        <f>IF(ISNUMBER(FIND("DN",A12,1)),VLOOKUP($A12,'Arbeitsplätze Daten'!$A$3:$P$51,9,FALSE),"")</f>
        <v>0</v>
      </c>
      <c r="AC12" s="278">
        <f>IF(ISNUMBER(FIND("DN",A12,1)),VLOOKUP($A12,'Arbeitsplätze Daten'!$A$3:$P$51,10,FALSE),"")</f>
        <v>0</v>
      </c>
      <c r="AD12" s="278" t="str">
        <f>IF(ISNUMBER(FIND("DN",A12,1)),VLOOKUP($A12,'Arbeitsplätze Daten'!$A$3:$P$51,11,FALSE),"")</f>
        <v/>
      </c>
      <c r="AE12" s="278" t="str">
        <f>IF(ISNUMBER(FIND("DN",A12,1)),VLOOKUP($A12,'Arbeitsplätze Daten'!$A$3:$P$51,12,FALSE),"")</f>
        <v/>
      </c>
      <c r="AF12" s="278" t="str">
        <f>IF(ISNUMBER(FIND("DN",A12,1)),VLOOKUP($A12,'Arbeitsplätze Daten'!$A$3:$P$51,13,FALSE),"")</f>
        <v/>
      </c>
      <c r="AG12" s="278">
        <f>IF(ISNUMBER(FIND("DN",A12,1)),VLOOKUP($A12,'Arbeitsplätze Daten'!$A$3:$P$51,14,FALSE),"")</f>
        <v>0</v>
      </c>
      <c r="AH12" s="278">
        <f>IF(ISNUMBER(FIND("DN",A12,1)),VLOOKUP($A12,'Arbeitsplätze Daten'!$A$3:$P$51,15,FALSE),"")</f>
        <v>0</v>
      </c>
      <c r="AI12" s="278">
        <f>IF(ISNUMBER(FIND("DN",A12,1)),VLOOKUP($A12,'Arbeitsplätze Daten'!$A$3:$P$51,16,FALSE),"")</f>
        <v>0</v>
      </c>
      <c r="AJ12" s="281"/>
      <c r="AK12" s="251" t="str">
        <f t="shared" si="3"/>
        <v/>
      </c>
      <c r="AL12" s="249" t="str">
        <f t="shared" si="4"/>
        <v/>
      </c>
      <c r="AM12" s="250" t="str">
        <f t="shared" si="5"/>
        <v/>
      </c>
      <c r="AN12" s="256" t="b">
        <f>IF(ISERROR(T12),"FALSCH",OR(T12='Helper - Textbausteine'!$B$24,'Arbeitsplatz Übersicht'!T12='Helper - Textbausteine'!$B$27))</f>
        <v>0</v>
      </c>
      <c r="AO12" s="98" t="str">
        <f t="shared" si="6"/>
        <v/>
      </c>
      <c r="AP12" s="75"/>
      <c r="AQ12" s="77"/>
      <c r="AR12" s="204" t="str">
        <f t="shared" si="7"/>
        <v/>
      </c>
      <c r="AS12" s="259" t="str">
        <f t="shared" si="8"/>
        <v/>
      </c>
      <c r="AT12" s="261" t="str">
        <f t="shared" si="9"/>
        <v/>
      </c>
      <c r="AU12" s="90" t="str">
        <f t="shared" si="10"/>
        <v/>
      </c>
      <c r="AV12" s="91" t="str">
        <f>IF(ISNUMBER(AS12),(1000000*(VLOOKUP(AU12,'Helper - Detektoren'!$A$2:$E$18,4,FALSE)))/(24*AO12),"")</f>
        <v/>
      </c>
      <c r="AW12" s="95"/>
    </row>
    <row r="13" spans="1:49" s="5" customFormat="1" ht="50.1" customHeight="1" x14ac:dyDescent="0.25">
      <c r="A13" s="246" t="str">
        <f>IF(ISBLANK('Arbeitsplätze Detektoren'!V15),"",'Arbeitsplätze Detektoren'!V15)</f>
        <v>12_DN_</v>
      </c>
      <c r="B13" s="274" t="str">
        <f>IF(ISBLANK('Arbeitsplätze Detektoren'!A15),"",'Arbeitsplätze Detektoren'!A15)</f>
        <v/>
      </c>
      <c r="C13" s="274" t="str">
        <f>IF(ISBLANK('Arbeitsplätze Detektoren'!B15),"",'Arbeitsplätze Detektoren'!B15)</f>
        <v/>
      </c>
      <c r="D13" s="275" t="str">
        <f>IF(ISBLANK('Arbeitsplätze Detektoren'!C15),"",'Arbeitsplätze Detektoren'!C15)</f>
        <v/>
      </c>
      <c r="E13" s="275" t="str">
        <f>IF(ISBLANK('Arbeitsplätze Detektoren'!D15),"",'Arbeitsplätze Detektoren'!D15)</f>
        <v/>
      </c>
      <c r="F13" s="274" t="str">
        <f>IF(ISBLANK('Arbeitsplätze Detektoren'!E15),"",'Arbeitsplätze Detektoren'!E15)</f>
        <v/>
      </c>
      <c r="G13" s="274" t="str">
        <f>IF(ISBLANK('Arbeitsplätze Detektoren'!F15),"",'Arbeitsplätze Detektoren'!F15)</f>
        <v/>
      </c>
      <c r="H13" s="274" t="str">
        <f>IF(ISBLANK('Arbeitsplätze Detektoren'!G15),"",'Arbeitsplätze Detektoren'!G15)</f>
        <v/>
      </c>
      <c r="I13" s="274" t="str">
        <f>IF(ISBLANK('Arbeitsplätze Detektoren'!H15),"",'Arbeitsplätze Detektoren'!H15)</f>
        <v/>
      </c>
      <c r="J13" s="274" t="str">
        <f>IF(ISBLANK('Arbeitsplätze Detektoren'!J15),"",'Arbeitsplätze Detektoren'!J15)</f>
        <v/>
      </c>
      <c r="K13" s="274" t="str">
        <f>IF(ISBLANK('Arbeitsplätze Detektoren'!K15),"",'Arbeitsplätze Detektoren'!K15)</f>
        <v/>
      </c>
      <c r="L13" s="275" t="str">
        <f>IF(ISBLANK('Arbeitsplätze Detektoren'!L15),"",'Arbeitsplätze Detektoren'!L15)</f>
        <v/>
      </c>
      <c r="M13" s="275" t="str">
        <f>IF(ISBLANK('Arbeitsplätze Detektoren'!M15),"",'Arbeitsplätze Detektoren'!M15)</f>
        <v/>
      </c>
      <c r="N13" s="274" t="str">
        <f>IF(ISBLANK('Arbeitsplätze Detektoren'!N15),"",'Arbeitsplätze Detektoren'!N15)</f>
        <v/>
      </c>
      <c r="O13" s="274" t="str">
        <f>IF(ISBLANK('Arbeitsplätze Detektoren'!O15),"",'Arbeitsplätze Detektoren'!O15)</f>
        <v/>
      </c>
      <c r="P13" s="274" t="str">
        <f>IF(ISBLANK('Arbeitsplätze Detektoren'!P15),"",'Arbeitsplätze Detektoren'!P15)</f>
        <v/>
      </c>
      <c r="Q13" s="274" t="str">
        <f>IF(ISBLANK('Arbeitsplätze Detektoren'!Q15),"",'Arbeitsplätze Detektoren'!Q15)</f>
        <v/>
      </c>
      <c r="R13" s="274" t="str">
        <f>IF(ISBLANK('Arbeitsplätze Detektoren'!R15),"",'Arbeitsplätze Detektoren'!R15)</f>
        <v/>
      </c>
      <c r="S13" s="274" t="str">
        <f>IF(ISBLANK('Arbeitsplätze Detektoren'!S15),"",'Arbeitsplätze Detektoren'!S15)</f>
        <v/>
      </c>
      <c r="T13" s="276" t="str">
        <f>IF(ISBLANK('Arbeitsplätze Detektoren'!T15),"",'Arbeitsplätze Detektoren'!T15)</f>
        <v/>
      </c>
      <c r="U13" s="274" t="str">
        <f>IF(ISBLANK('Arbeitsplätze Detektoren'!U15),"",'Arbeitsplätze Detektoren'!U15)</f>
        <v/>
      </c>
      <c r="V13" s="277"/>
      <c r="W13" s="278" t="str">
        <f>IF(ISNUMBER(FIND("DN",A13,1)),VLOOKUP($A13,'Arbeitsplätze Daten'!$A$3:$P$51,2,FALSE),"")</f>
        <v/>
      </c>
      <c r="X13" s="278" t="str">
        <f>IF(ISNUMBER(FIND("DN",A13,1)),VLOOKUP($A13,'Arbeitsplätze Daten'!$A$3:$P$51,3,FALSE),"")</f>
        <v/>
      </c>
      <c r="Y13" s="278" t="str">
        <f>IF(ISNUMBER(FIND("DN",A13,1)),VLOOKUP($A13,'Arbeitsplätze Daten'!$A$3:$P$51,6,FALSE),"")</f>
        <v/>
      </c>
      <c r="Z13" s="278">
        <f>IF(ISNUMBER(FIND("DN",A13,1)),VLOOKUP($A13,'Arbeitsplätze Daten'!$A$3:$P$51,7,FALSE),"")</f>
        <v>0</v>
      </c>
      <c r="AA13" s="278">
        <f>IF(ISNUMBER(FIND("DN",A13,1)),VLOOKUP($A13,'Arbeitsplätze Daten'!$A$3:$P$51,8,FALSE),"")</f>
        <v>0</v>
      </c>
      <c r="AB13" s="278">
        <f>IF(ISNUMBER(FIND("DN",A13,1)),VLOOKUP($A13,'Arbeitsplätze Daten'!$A$3:$P$51,9,FALSE),"")</f>
        <v>0</v>
      </c>
      <c r="AC13" s="278">
        <f>IF(ISNUMBER(FIND("DN",A13,1)),VLOOKUP($A13,'Arbeitsplätze Daten'!$A$3:$P$51,10,FALSE),"")</f>
        <v>0</v>
      </c>
      <c r="AD13" s="278" t="str">
        <f>IF(ISNUMBER(FIND("DN",A13,1)),VLOOKUP($A13,'Arbeitsplätze Daten'!$A$3:$P$51,11,FALSE),"")</f>
        <v/>
      </c>
      <c r="AE13" s="278" t="str">
        <f>IF(ISNUMBER(FIND("DN",A13,1)),VLOOKUP($A13,'Arbeitsplätze Daten'!$A$3:$P$51,12,FALSE),"")</f>
        <v/>
      </c>
      <c r="AF13" s="278" t="str">
        <f>IF(ISNUMBER(FIND("DN",A13,1)),VLOOKUP($A13,'Arbeitsplätze Daten'!$A$3:$P$51,13,FALSE),"")</f>
        <v/>
      </c>
      <c r="AG13" s="278">
        <f>IF(ISNUMBER(FIND("DN",A13,1)),VLOOKUP($A13,'Arbeitsplätze Daten'!$A$3:$P$51,14,FALSE),"")</f>
        <v>0</v>
      </c>
      <c r="AH13" s="278">
        <f>IF(ISNUMBER(FIND("DN",A13,1)),VLOOKUP($A13,'Arbeitsplätze Daten'!$A$3:$P$51,15,FALSE),"")</f>
        <v>0</v>
      </c>
      <c r="AI13" s="278">
        <f>IF(ISNUMBER(FIND("DN",A13,1)),VLOOKUP($A13,'Arbeitsplätze Daten'!$A$3:$P$51,16,FALSE),"")</f>
        <v>0</v>
      </c>
      <c r="AJ13" s="281"/>
      <c r="AK13" s="251" t="str">
        <f t="shared" si="3"/>
        <v/>
      </c>
      <c r="AL13" s="249" t="str">
        <f t="shared" si="4"/>
        <v/>
      </c>
      <c r="AM13" s="250" t="str">
        <f t="shared" si="5"/>
        <v/>
      </c>
      <c r="AN13" s="256" t="b">
        <f>IF(ISERROR(T13),"FALSCH",OR(T13='Helper - Textbausteine'!$B$24,'Arbeitsplatz Übersicht'!T13='Helper - Textbausteine'!$B$27))</f>
        <v>0</v>
      </c>
      <c r="AO13" s="98" t="str">
        <f t="shared" si="6"/>
        <v/>
      </c>
      <c r="AP13" s="75"/>
      <c r="AQ13" s="77"/>
      <c r="AR13" s="204" t="str">
        <f t="shared" si="7"/>
        <v/>
      </c>
      <c r="AS13" s="259" t="str">
        <f t="shared" si="8"/>
        <v/>
      </c>
      <c r="AT13" s="261" t="str">
        <f t="shared" si="9"/>
        <v/>
      </c>
      <c r="AU13" s="90" t="str">
        <f t="shared" si="10"/>
        <v/>
      </c>
      <c r="AV13" s="91" t="str">
        <f>IF(ISNUMBER(AS13),(1000000*(VLOOKUP(AU13,'Helper - Detektoren'!$A$2:$E$18,4,FALSE)))/(24*AO13),"")</f>
        <v/>
      </c>
      <c r="AW13" s="95"/>
    </row>
    <row r="14" spans="1:49" s="5" customFormat="1" ht="50.1" customHeight="1" x14ac:dyDescent="0.25">
      <c r="A14" s="246" t="str">
        <f>IF(ISBLANK('Arbeitsplätze Detektoren'!V16),"",'Arbeitsplätze Detektoren'!V16)</f>
        <v>13_DN_</v>
      </c>
      <c r="B14" s="274" t="str">
        <f>IF(ISBLANK('Arbeitsplätze Detektoren'!A16),"",'Arbeitsplätze Detektoren'!A16)</f>
        <v/>
      </c>
      <c r="C14" s="274" t="str">
        <f>IF(ISBLANK('Arbeitsplätze Detektoren'!B16),"",'Arbeitsplätze Detektoren'!B16)</f>
        <v/>
      </c>
      <c r="D14" s="275" t="str">
        <f>IF(ISBLANK('Arbeitsplätze Detektoren'!C16),"",'Arbeitsplätze Detektoren'!C16)</f>
        <v/>
      </c>
      <c r="E14" s="275" t="str">
        <f>IF(ISBLANK('Arbeitsplätze Detektoren'!D16),"",'Arbeitsplätze Detektoren'!D16)</f>
        <v/>
      </c>
      <c r="F14" s="274" t="str">
        <f>IF(ISBLANK('Arbeitsplätze Detektoren'!E16),"",'Arbeitsplätze Detektoren'!E16)</f>
        <v/>
      </c>
      <c r="G14" s="274" t="str">
        <f>IF(ISBLANK('Arbeitsplätze Detektoren'!F16),"",'Arbeitsplätze Detektoren'!F16)</f>
        <v/>
      </c>
      <c r="H14" s="274" t="str">
        <f>IF(ISBLANK('Arbeitsplätze Detektoren'!G16),"",'Arbeitsplätze Detektoren'!G16)</f>
        <v/>
      </c>
      <c r="I14" s="274" t="str">
        <f>IF(ISBLANK('Arbeitsplätze Detektoren'!H16),"",'Arbeitsplätze Detektoren'!H16)</f>
        <v/>
      </c>
      <c r="J14" s="274" t="str">
        <f>IF(ISBLANK('Arbeitsplätze Detektoren'!J16),"",'Arbeitsplätze Detektoren'!J16)</f>
        <v/>
      </c>
      <c r="K14" s="274" t="str">
        <f>IF(ISBLANK('Arbeitsplätze Detektoren'!K16),"",'Arbeitsplätze Detektoren'!K16)</f>
        <v/>
      </c>
      <c r="L14" s="275" t="str">
        <f>IF(ISBLANK('Arbeitsplätze Detektoren'!L16),"",'Arbeitsplätze Detektoren'!L16)</f>
        <v/>
      </c>
      <c r="M14" s="275" t="str">
        <f>IF(ISBLANK('Arbeitsplätze Detektoren'!M16),"",'Arbeitsplätze Detektoren'!M16)</f>
        <v/>
      </c>
      <c r="N14" s="274" t="str">
        <f>IF(ISBLANK('Arbeitsplätze Detektoren'!N16),"",'Arbeitsplätze Detektoren'!N16)</f>
        <v/>
      </c>
      <c r="O14" s="274" t="str">
        <f>IF(ISBLANK('Arbeitsplätze Detektoren'!O16),"",'Arbeitsplätze Detektoren'!O16)</f>
        <v/>
      </c>
      <c r="P14" s="274" t="str">
        <f>IF(ISBLANK('Arbeitsplätze Detektoren'!P16),"",'Arbeitsplätze Detektoren'!P16)</f>
        <v/>
      </c>
      <c r="Q14" s="274" t="str">
        <f>IF(ISBLANK('Arbeitsplätze Detektoren'!Q16),"",'Arbeitsplätze Detektoren'!Q16)</f>
        <v/>
      </c>
      <c r="R14" s="274" t="str">
        <f>IF(ISBLANK('Arbeitsplätze Detektoren'!R16),"",'Arbeitsplätze Detektoren'!R16)</f>
        <v/>
      </c>
      <c r="S14" s="274" t="str">
        <f>IF(ISBLANK('Arbeitsplätze Detektoren'!S16),"",'Arbeitsplätze Detektoren'!S16)</f>
        <v/>
      </c>
      <c r="T14" s="276" t="str">
        <f>IF(ISBLANK('Arbeitsplätze Detektoren'!T16),"",'Arbeitsplätze Detektoren'!T16)</f>
        <v/>
      </c>
      <c r="U14" s="274" t="str">
        <f>IF(ISBLANK('Arbeitsplätze Detektoren'!U16),"",'Arbeitsplätze Detektoren'!U16)</f>
        <v/>
      </c>
      <c r="V14" s="277"/>
      <c r="W14" s="278" t="str">
        <f>IF(ISNUMBER(FIND("DN",A14,1)),VLOOKUP($A14,'Arbeitsplätze Daten'!$A$3:$P$51,2,FALSE),"")</f>
        <v/>
      </c>
      <c r="X14" s="278" t="str">
        <f>IF(ISNUMBER(FIND("DN",A14,1)),VLOOKUP($A14,'Arbeitsplätze Daten'!$A$3:$P$51,3,FALSE),"")</f>
        <v/>
      </c>
      <c r="Y14" s="278" t="str">
        <f>IF(ISNUMBER(FIND("DN",A14,1)),VLOOKUP($A14,'Arbeitsplätze Daten'!$A$3:$P$51,6,FALSE),"")</f>
        <v/>
      </c>
      <c r="Z14" s="278">
        <f>IF(ISNUMBER(FIND("DN",A14,1)),VLOOKUP($A14,'Arbeitsplätze Daten'!$A$3:$P$51,7,FALSE),"")</f>
        <v>0</v>
      </c>
      <c r="AA14" s="278">
        <f>IF(ISNUMBER(FIND("DN",A14,1)),VLOOKUP($A14,'Arbeitsplätze Daten'!$A$3:$P$51,8,FALSE),"")</f>
        <v>0</v>
      </c>
      <c r="AB14" s="278">
        <f>IF(ISNUMBER(FIND("DN",A14,1)),VLOOKUP($A14,'Arbeitsplätze Daten'!$A$3:$P$51,9,FALSE),"")</f>
        <v>0</v>
      </c>
      <c r="AC14" s="278">
        <f>IF(ISNUMBER(FIND("DN",A14,1)),VLOOKUP($A14,'Arbeitsplätze Daten'!$A$3:$P$51,10,FALSE),"")</f>
        <v>0</v>
      </c>
      <c r="AD14" s="278" t="str">
        <f>IF(ISNUMBER(FIND("DN",A14,1)),VLOOKUP($A14,'Arbeitsplätze Daten'!$A$3:$P$51,11,FALSE),"")</f>
        <v/>
      </c>
      <c r="AE14" s="278" t="str">
        <f>IF(ISNUMBER(FIND("DN",A14,1)),VLOOKUP($A14,'Arbeitsplätze Daten'!$A$3:$P$51,12,FALSE),"")</f>
        <v/>
      </c>
      <c r="AF14" s="278" t="str">
        <f>IF(ISNUMBER(FIND("DN",A14,1)),VLOOKUP($A14,'Arbeitsplätze Daten'!$A$3:$P$51,13,FALSE),"")</f>
        <v/>
      </c>
      <c r="AG14" s="278">
        <f>IF(ISNUMBER(FIND("DN",A14,1)),VLOOKUP($A14,'Arbeitsplätze Daten'!$A$3:$P$51,14,FALSE),"")</f>
        <v>0</v>
      </c>
      <c r="AH14" s="278">
        <f>IF(ISNUMBER(FIND("DN",A14,1)),VLOOKUP($A14,'Arbeitsplätze Daten'!$A$3:$P$51,15,FALSE),"")</f>
        <v>0</v>
      </c>
      <c r="AI14" s="278">
        <f>IF(ISNUMBER(FIND("DN",A14,1)),VLOOKUP($A14,'Arbeitsplätze Daten'!$A$3:$P$51,16,FALSE),"")</f>
        <v>0</v>
      </c>
      <c r="AJ14" s="281"/>
      <c r="AK14" s="251" t="str">
        <f t="shared" si="3"/>
        <v/>
      </c>
      <c r="AL14" s="249" t="str">
        <f t="shared" si="4"/>
        <v/>
      </c>
      <c r="AM14" s="250" t="str">
        <f t="shared" si="5"/>
        <v/>
      </c>
      <c r="AN14" s="256" t="b">
        <f>IF(ISERROR(T14),"FALSCH",OR(T14='Helper - Textbausteine'!$B$24,'Arbeitsplatz Übersicht'!T14='Helper - Textbausteine'!$B$27))</f>
        <v>0</v>
      </c>
      <c r="AO14" s="98" t="str">
        <f t="shared" si="6"/>
        <v/>
      </c>
      <c r="AP14" s="75"/>
      <c r="AQ14" s="77"/>
      <c r="AR14" s="204" t="str">
        <f t="shared" si="7"/>
        <v/>
      </c>
      <c r="AS14" s="259" t="str">
        <f t="shared" si="8"/>
        <v/>
      </c>
      <c r="AT14" s="261" t="str">
        <f t="shared" si="9"/>
        <v/>
      </c>
      <c r="AU14" s="90" t="str">
        <f t="shared" si="10"/>
        <v/>
      </c>
      <c r="AV14" s="91" t="str">
        <f>IF(ISNUMBER(AS14),(1000000*(VLOOKUP(AU14,'Helper - Detektoren'!$A$2:$E$18,4,FALSE)))/(24*AO14),"")</f>
        <v/>
      </c>
      <c r="AW14" s="95"/>
    </row>
    <row r="15" spans="1:49" s="5" customFormat="1" ht="50.1" customHeight="1" x14ac:dyDescent="0.25">
      <c r="A15" s="246" t="str">
        <f>IF(ISBLANK('Arbeitsplätze Detektoren'!V17),"",'Arbeitsplätze Detektoren'!V17)</f>
        <v>14_DN_</v>
      </c>
      <c r="B15" s="274" t="str">
        <f>IF(ISBLANK('Arbeitsplätze Detektoren'!A17),"",'Arbeitsplätze Detektoren'!A17)</f>
        <v/>
      </c>
      <c r="C15" s="274" t="str">
        <f>IF(ISBLANK('Arbeitsplätze Detektoren'!B17),"",'Arbeitsplätze Detektoren'!B17)</f>
        <v/>
      </c>
      <c r="D15" s="275" t="str">
        <f>IF(ISBLANK('Arbeitsplätze Detektoren'!C17),"",'Arbeitsplätze Detektoren'!C17)</f>
        <v/>
      </c>
      <c r="E15" s="275" t="str">
        <f>IF(ISBLANK('Arbeitsplätze Detektoren'!D17),"",'Arbeitsplätze Detektoren'!D17)</f>
        <v/>
      </c>
      <c r="F15" s="274" t="str">
        <f>IF(ISBLANK('Arbeitsplätze Detektoren'!E17),"",'Arbeitsplätze Detektoren'!E17)</f>
        <v/>
      </c>
      <c r="G15" s="274" t="str">
        <f>IF(ISBLANK('Arbeitsplätze Detektoren'!F17),"",'Arbeitsplätze Detektoren'!F17)</f>
        <v/>
      </c>
      <c r="H15" s="274" t="str">
        <f>IF(ISBLANK('Arbeitsplätze Detektoren'!G17),"",'Arbeitsplätze Detektoren'!G17)</f>
        <v/>
      </c>
      <c r="I15" s="274" t="str">
        <f>IF(ISBLANK('Arbeitsplätze Detektoren'!H17),"",'Arbeitsplätze Detektoren'!H17)</f>
        <v/>
      </c>
      <c r="J15" s="274" t="str">
        <f>IF(ISBLANK('Arbeitsplätze Detektoren'!J17),"",'Arbeitsplätze Detektoren'!J17)</f>
        <v/>
      </c>
      <c r="K15" s="274" t="str">
        <f>IF(ISBLANK('Arbeitsplätze Detektoren'!K17),"",'Arbeitsplätze Detektoren'!K17)</f>
        <v/>
      </c>
      <c r="L15" s="275" t="str">
        <f>IF(ISBLANK('Arbeitsplätze Detektoren'!L17),"",'Arbeitsplätze Detektoren'!L17)</f>
        <v/>
      </c>
      <c r="M15" s="275" t="str">
        <f>IF(ISBLANK('Arbeitsplätze Detektoren'!M17),"",'Arbeitsplätze Detektoren'!M17)</f>
        <v/>
      </c>
      <c r="N15" s="274" t="str">
        <f>IF(ISBLANK('Arbeitsplätze Detektoren'!N17),"",'Arbeitsplätze Detektoren'!N17)</f>
        <v/>
      </c>
      <c r="O15" s="274" t="str">
        <f>IF(ISBLANK('Arbeitsplätze Detektoren'!O17),"",'Arbeitsplätze Detektoren'!O17)</f>
        <v/>
      </c>
      <c r="P15" s="274" t="str">
        <f>IF(ISBLANK('Arbeitsplätze Detektoren'!P17),"",'Arbeitsplätze Detektoren'!P17)</f>
        <v/>
      </c>
      <c r="Q15" s="274" t="str">
        <f>IF(ISBLANK('Arbeitsplätze Detektoren'!Q17),"",'Arbeitsplätze Detektoren'!Q17)</f>
        <v/>
      </c>
      <c r="R15" s="274" t="str">
        <f>IF(ISBLANK('Arbeitsplätze Detektoren'!R17),"",'Arbeitsplätze Detektoren'!R17)</f>
        <v/>
      </c>
      <c r="S15" s="274" t="str">
        <f>IF(ISBLANK('Arbeitsplätze Detektoren'!S17),"",'Arbeitsplätze Detektoren'!S17)</f>
        <v/>
      </c>
      <c r="T15" s="276" t="str">
        <f>IF(ISBLANK('Arbeitsplätze Detektoren'!T17),"",'Arbeitsplätze Detektoren'!T17)</f>
        <v/>
      </c>
      <c r="U15" s="274" t="str">
        <f>IF(ISBLANK('Arbeitsplätze Detektoren'!U17),"",'Arbeitsplätze Detektoren'!U17)</f>
        <v/>
      </c>
      <c r="V15" s="277"/>
      <c r="W15" s="278" t="str">
        <f>IF(ISNUMBER(FIND("DN",A15,1)),VLOOKUP($A15,'Arbeitsplätze Daten'!$A$3:$P$51,2,FALSE),"")</f>
        <v/>
      </c>
      <c r="X15" s="278" t="str">
        <f>IF(ISNUMBER(FIND("DN",A15,1)),VLOOKUP($A15,'Arbeitsplätze Daten'!$A$3:$P$51,3,FALSE),"")</f>
        <v/>
      </c>
      <c r="Y15" s="278" t="str">
        <f>IF(ISNUMBER(FIND("DN",A15,1)),VLOOKUP($A15,'Arbeitsplätze Daten'!$A$3:$P$51,6,FALSE),"")</f>
        <v/>
      </c>
      <c r="Z15" s="278">
        <f>IF(ISNUMBER(FIND("DN",A15,1)),VLOOKUP($A15,'Arbeitsplätze Daten'!$A$3:$P$51,7,FALSE),"")</f>
        <v>0</v>
      </c>
      <c r="AA15" s="278">
        <f>IF(ISNUMBER(FIND("DN",A15,1)),VLOOKUP($A15,'Arbeitsplätze Daten'!$A$3:$P$51,8,FALSE),"")</f>
        <v>0</v>
      </c>
      <c r="AB15" s="278">
        <f>IF(ISNUMBER(FIND("DN",A15,1)),VLOOKUP($A15,'Arbeitsplätze Daten'!$A$3:$P$51,9,FALSE),"")</f>
        <v>0</v>
      </c>
      <c r="AC15" s="278">
        <f>IF(ISNUMBER(FIND("DN",A15,1)),VLOOKUP($A15,'Arbeitsplätze Daten'!$A$3:$P$51,10,FALSE),"")</f>
        <v>0</v>
      </c>
      <c r="AD15" s="278" t="str">
        <f>IF(ISNUMBER(FIND("DN",A15,1)),VLOOKUP($A15,'Arbeitsplätze Daten'!$A$3:$P$51,11,FALSE),"")</f>
        <v/>
      </c>
      <c r="AE15" s="278" t="str">
        <f>IF(ISNUMBER(FIND("DN",A15,1)),VLOOKUP($A15,'Arbeitsplätze Daten'!$A$3:$P$51,12,FALSE),"")</f>
        <v/>
      </c>
      <c r="AF15" s="278" t="str">
        <f>IF(ISNUMBER(FIND("DN",A15,1)),VLOOKUP($A15,'Arbeitsplätze Daten'!$A$3:$P$51,13,FALSE),"")</f>
        <v/>
      </c>
      <c r="AG15" s="278">
        <f>IF(ISNUMBER(FIND("DN",A15,1)),VLOOKUP($A15,'Arbeitsplätze Daten'!$A$3:$P$51,14,FALSE),"")</f>
        <v>0</v>
      </c>
      <c r="AH15" s="278">
        <f>IF(ISNUMBER(FIND("DN",A15,1)),VLOOKUP($A15,'Arbeitsplätze Daten'!$A$3:$P$51,15,FALSE),"")</f>
        <v>0</v>
      </c>
      <c r="AI15" s="278">
        <f>IF(ISNUMBER(FIND("DN",A15,1)),VLOOKUP($A15,'Arbeitsplätze Daten'!$A$3:$P$51,16,FALSE),"")</f>
        <v>0</v>
      </c>
      <c r="AJ15" s="281"/>
      <c r="AK15" s="251" t="str">
        <f t="shared" si="3"/>
        <v/>
      </c>
      <c r="AL15" s="249" t="str">
        <f t="shared" si="4"/>
        <v/>
      </c>
      <c r="AM15" s="250" t="str">
        <f t="shared" si="5"/>
        <v/>
      </c>
      <c r="AN15" s="256" t="b">
        <f>IF(ISERROR(T15),"FALSCH",OR(T15='Helper - Textbausteine'!$B$24,'Arbeitsplatz Übersicht'!T15='Helper - Textbausteine'!$B$27))</f>
        <v>0</v>
      </c>
      <c r="AO15" s="98" t="str">
        <f t="shared" si="6"/>
        <v/>
      </c>
      <c r="AP15" s="75"/>
      <c r="AQ15" s="77"/>
      <c r="AR15" s="204" t="str">
        <f t="shared" si="7"/>
        <v/>
      </c>
      <c r="AS15" s="259" t="str">
        <f t="shared" si="8"/>
        <v/>
      </c>
      <c r="AT15" s="261" t="str">
        <f t="shared" si="9"/>
        <v/>
      </c>
      <c r="AU15" s="90" t="str">
        <f t="shared" si="10"/>
        <v/>
      </c>
      <c r="AV15" s="91" t="str">
        <f>IF(ISNUMBER(AS15),(1000000*(VLOOKUP(AU15,'Helper - Detektoren'!$A$2:$E$18,4,FALSE)))/(24*AO15),"")</f>
        <v/>
      </c>
      <c r="AW15" s="95"/>
    </row>
    <row r="16" spans="1:49" s="5" customFormat="1" ht="50.1" customHeight="1" x14ac:dyDescent="0.25">
      <c r="A16" s="246" t="str">
        <f>IF(ISBLANK('Arbeitsplätze Detektoren'!V18),"",'Arbeitsplätze Detektoren'!V18)</f>
        <v>15_DN_</v>
      </c>
      <c r="B16" s="274" t="str">
        <f>IF(ISBLANK('Arbeitsplätze Detektoren'!A18),"",'Arbeitsplätze Detektoren'!A18)</f>
        <v/>
      </c>
      <c r="C16" s="274" t="str">
        <f>IF(ISBLANK('Arbeitsplätze Detektoren'!B18),"",'Arbeitsplätze Detektoren'!B18)</f>
        <v/>
      </c>
      <c r="D16" s="275" t="str">
        <f>IF(ISBLANK('Arbeitsplätze Detektoren'!C18),"",'Arbeitsplätze Detektoren'!C18)</f>
        <v/>
      </c>
      <c r="E16" s="275" t="str">
        <f>IF(ISBLANK('Arbeitsplätze Detektoren'!D18),"",'Arbeitsplätze Detektoren'!D18)</f>
        <v/>
      </c>
      <c r="F16" s="274" t="str">
        <f>IF(ISBLANK('Arbeitsplätze Detektoren'!E18),"",'Arbeitsplätze Detektoren'!E18)</f>
        <v/>
      </c>
      <c r="G16" s="274" t="str">
        <f>IF(ISBLANK('Arbeitsplätze Detektoren'!F18),"",'Arbeitsplätze Detektoren'!F18)</f>
        <v/>
      </c>
      <c r="H16" s="274" t="str">
        <f>IF(ISBLANK('Arbeitsplätze Detektoren'!G18),"",'Arbeitsplätze Detektoren'!G18)</f>
        <v/>
      </c>
      <c r="I16" s="274" t="str">
        <f>IF(ISBLANK('Arbeitsplätze Detektoren'!H18),"",'Arbeitsplätze Detektoren'!H18)</f>
        <v/>
      </c>
      <c r="J16" s="274" t="str">
        <f>IF(ISBLANK('Arbeitsplätze Detektoren'!J18),"",'Arbeitsplätze Detektoren'!J18)</f>
        <v/>
      </c>
      <c r="K16" s="274" t="str">
        <f>IF(ISBLANK('Arbeitsplätze Detektoren'!K18),"",'Arbeitsplätze Detektoren'!K18)</f>
        <v/>
      </c>
      <c r="L16" s="275" t="str">
        <f>IF(ISBLANK('Arbeitsplätze Detektoren'!L18),"",'Arbeitsplätze Detektoren'!L18)</f>
        <v/>
      </c>
      <c r="M16" s="275" t="str">
        <f>IF(ISBLANK('Arbeitsplätze Detektoren'!M18),"",'Arbeitsplätze Detektoren'!M18)</f>
        <v/>
      </c>
      <c r="N16" s="274" t="str">
        <f>IF(ISBLANK('Arbeitsplätze Detektoren'!N18),"",'Arbeitsplätze Detektoren'!N18)</f>
        <v/>
      </c>
      <c r="O16" s="274" t="str">
        <f>IF(ISBLANK('Arbeitsplätze Detektoren'!O18),"",'Arbeitsplätze Detektoren'!O18)</f>
        <v/>
      </c>
      <c r="P16" s="274" t="str">
        <f>IF(ISBLANK('Arbeitsplätze Detektoren'!P18),"",'Arbeitsplätze Detektoren'!P18)</f>
        <v/>
      </c>
      <c r="Q16" s="274" t="str">
        <f>IF(ISBLANK('Arbeitsplätze Detektoren'!Q18),"",'Arbeitsplätze Detektoren'!Q18)</f>
        <v/>
      </c>
      <c r="R16" s="274" t="str">
        <f>IF(ISBLANK('Arbeitsplätze Detektoren'!R18),"",'Arbeitsplätze Detektoren'!R18)</f>
        <v/>
      </c>
      <c r="S16" s="274" t="str">
        <f>IF(ISBLANK('Arbeitsplätze Detektoren'!S18),"",'Arbeitsplätze Detektoren'!S18)</f>
        <v/>
      </c>
      <c r="T16" s="276" t="str">
        <f>IF(ISBLANK('Arbeitsplätze Detektoren'!T18),"",'Arbeitsplätze Detektoren'!T18)</f>
        <v/>
      </c>
      <c r="U16" s="274" t="str">
        <f>IF(ISBLANK('Arbeitsplätze Detektoren'!U18),"",'Arbeitsplätze Detektoren'!U18)</f>
        <v/>
      </c>
      <c r="V16" s="277"/>
      <c r="W16" s="278" t="str">
        <f>IF(ISNUMBER(FIND("DN",A16,1)),VLOOKUP($A16,'Arbeitsplätze Daten'!$A$3:$P$51,2,FALSE),"")</f>
        <v/>
      </c>
      <c r="X16" s="278" t="str">
        <f>IF(ISNUMBER(FIND("DN",A16,1)),VLOOKUP($A16,'Arbeitsplätze Daten'!$A$3:$P$51,3,FALSE),"")</f>
        <v/>
      </c>
      <c r="Y16" s="278" t="str">
        <f>IF(ISNUMBER(FIND("DN",A16,1)),VLOOKUP($A16,'Arbeitsplätze Daten'!$A$3:$P$51,6,FALSE),"")</f>
        <v/>
      </c>
      <c r="Z16" s="278">
        <f>IF(ISNUMBER(FIND("DN",A16,1)),VLOOKUP($A16,'Arbeitsplätze Daten'!$A$3:$P$51,7,FALSE),"")</f>
        <v>0</v>
      </c>
      <c r="AA16" s="278">
        <f>IF(ISNUMBER(FIND("DN",A16,1)),VLOOKUP($A16,'Arbeitsplätze Daten'!$A$3:$P$51,8,FALSE),"")</f>
        <v>0</v>
      </c>
      <c r="AB16" s="278">
        <f>IF(ISNUMBER(FIND("DN",A16,1)),VLOOKUP($A16,'Arbeitsplätze Daten'!$A$3:$P$51,9,FALSE),"")</f>
        <v>0</v>
      </c>
      <c r="AC16" s="278">
        <f>IF(ISNUMBER(FIND("DN",A16,1)),VLOOKUP($A16,'Arbeitsplätze Daten'!$A$3:$P$51,10,FALSE),"")</f>
        <v>0</v>
      </c>
      <c r="AD16" s="278" t="str">
        <f>IF(ISNUMBER(FIND("DN",A16,1)),VLOOKUP($A16,'Arbeitsplätze Daten'!$A$3:$P$51,11,FALSE),"")</f>
        <v/>
      </c>
      <c r="AE16" s="278" t="str">
        <f>IF(ISNUMBER(FIND("DN",A16,1)),VLOOKUP($A16,'Arbeitsplätze Daten'!$A$3:$P$51,12,FALSE),"")</f>
        <v/>
      </c>
      <c r="AF16" s="278" t="str">
        <f>IF(ISNUMBER(FIND("DN",A16,1)),VLOOKUP($A16,'Arbeitsplätze Daten'!$A$3:$P$51,13,FALSE),"")</f>
        <v/>
      </c>
      <c r="AG16" s="278">
        <f>IF(ISNUMBER(FIND("DN",A16,1)),VLOOKUP($A16,'Arbeitsplätze Daten'!$A$3:$P$51,14,FALSE),"")</f>
        <v>0</v>
      </c>
      <c r="AH16" s="278">
        <f>IF(ISNUMBER(FIND("DN",A16,1)),VLOOKUP($A16,'Arbeitsplätze Daten'!$A$3:$P$51,15,FALSE),"")</f>
        <v>0</v>
      </c>
      <c r="AI16" s="278">
        <f>IF(ISNUMBER(FIND("DN",A16,1)),VLOOKUP($A16,'Arbeitsplätze Daten'!$A$3:$P$51,16,FALSE),"")</f>
        <v>0</v>
      </c>
      <c r="AJ16" s="281"/>
      <c r="AK16" s="251" t="str">
        <f t="shared" si="3"/>
        <v/>
      </c>
      <c r="AL16" s="249" t="str">
        <f t="shared" si="4"/>
        <v/>
      </c>
      <c r="AM16" s="250" t="str">
        <f t="shared" si="5"/>
        <v/>
      </c>
      <c r="AN16" s="256" t="b">
        <f>IF(ISERROR(T16),"FALSCH",OR(T16='Helper - Textbausteine'!$B$24,'Arbeitsplatz Übersicht'!T16='Helper - Textbausteine'!$B$27))</f>
        <v>0</v>
      </c>
      <c r="AO16" s="98" t="str">
        <f t="shared" si="6"/>
        <v/>
      </c>
      <c r="AP16" s="75"/>
      <c r="AQ16" s="77"/>
      <c r="AR16" s="204" t="str">
        <f t="shared" si="7"/>
        <v/>
      </c>
      <c r="AS16" s="259" t="str">
        <f t="shared" si="8"/>
        <v/>
      </c>
      <c r="AT16" s="261" t="str">
        <f t="shared" si="9"/>
        <v/>
      </c>
      <c r="AU16" s="90" t="str">
        <f t="shared" si="10"/>
        <v/>
      </c>
      <c r="AV16" s="91" t="str">
        <f>IF(ISNUMBER(AS16),(1000000*(VLOOKUP(AU16,'Helper - Detektoren'!$A$2:$E$18,4,FALSE)))/(24*AO16),"")</f>
        <v/>
      </c>
      <c r="AW16" s="95"/>
    </row>
    <row r="17" spans="1:49" s="5" customFormat="1" ht="50.1" customHeight="1" x14ac:dyDescent="0.25">
      <c r="A17" s="246" t="str">
        <f>IF(ISBLANK('Arbeitsplätze Detektoren'!V19),"",'Arbeitsplätze Detektoren'!V19)</f>
        <v>16_DN_</v>
      </c>
      <c r="B17" s="274" t="str">
        <f>IF(ISBLANK('Arbeitsplätze Detektoren'!A19),"",'Arbeitsplätze Detektoren'!A19)</f>
        <v/>
      </c>
      <c r="C17" s="274" t="str">
        <f>IF(ISBLANK('Arbeitsplätze Detektoren'!B19),"",'Arbeitsplätze Detektoren'!B19)</f>
        <v/>
      </c>
      <c r="D17" s="275" t="str">
        <f>IF(ISBLANK('Arbeitsplätze Detektoren'!C19),"",'Arbeitsplätze Detektoren'!C19)</f>
        <v/>
      </c>
      <c r="E17" s="275" t="str">
        <f>IF(ISBLANK('Arbeitsplätze Detektoren'!D19),"",'Arbeitsplätze Detektoren'!D19)</f>
        <v/>
      </c>
      <c r="F17" s="274" t="str">
        <f>IF(ISBLANK('Arbeitsplätze Detektoren'!E19),"",'Arbeitsplätze Detektoren'!E19)</f>
        <v/>
      </c>
      <c r="G17" s="274" t="str">
        <f>IF(ISBLANK('Arbeitsplätze Detektoren'!F19),"",'Arbeitsplätze Detektoren'!F19)</f>
        <v/>
      </c>
      <c r="H17" s="274" t="str">
        <f>IF(ISBLANK('Arbeitsplätze Detektoren'!G19),"",'Arbeitsplätze Detektoren'!G19)</f>
        <v/>
      </c>
      <c r="I17" s="274" t="str">
        <f>IF(ISBLANK('Arbeitsplätze Detektoren'!H19),"",'Arbeitsplätze Detektoren'!H19)</f>
        <v/>
      </c>
      <c r="J17" s="274" t="str">
        <f>IF(ISBLANK('Arbeitsplätze Detektoren'!J19),"",'Arbeitsplätze Detektoren'!J19)</f>
        <v/>
      </c>
      <c r="K17" s="274" t="str">
        <f>IF(ISBLANK('Arbeitsplätze Detektoren'!K19),"",'Arbeitsplätze Detektoren'!K19)</f>
        <v/>
      </c>
      <c r="L17" s="275" t="str">
        <f>IF(ISBLANK('Arbeitsplätze Detektoren'!L19),"",'Arbeitsplätze Detektoren'!L19)</f>
        <v/>
      </c>
      <c r="M17" s="275" t="str">
        <f>IF(ISBLANK('Arbeitsplätze Detektoren'!M19),"",'Arbeitsplätze Detektoren'!M19)</f>
        <v/>
      </c>
      <c r="N17" s="274" t="str">
        <f>IF(ISBLANK('Arbeitsplätze Detektoren'!N19),"",'Arbeitsplätze Detektoren'!N19)</f>
        <v/>
      </c>
      <c r="O17" s="274" t="str">
        <f>IF(ISBLANK('Arbeitsplätze Detektoren'!O19),"",'Arbeitsplätze Detektoren'!O19)</f>
        <v/>
      </c>
      <c r="P17" s="274" t="str">
        <f>IF(ISBLANK('Arbeitsplätze Detektoren'!P19),"",'Arbeitsplätze Detektoren'!P19)</f>
        <v/>
      </c>
      <c r="Q17" s="274" t="str">
        <f>IF(ISBLANK('Arbeitsplätze Detektoren'!Q19),"",'Arbeitsplätze Detektoren'!Q19)</f>
        <v/>
      </c>
      <c r="R17" s="274" t="str">
        <f>IF(ISBLANK('Arbeitsplätze Detektoren'!R19),"",'Arbeitsplätze Detektoren'!R19)</f>
        <v/>
      </c>
      <c r="S17" s="274" t="str">
        <f>IF(ISBLANK('Arbeitsplätze Detektoren'!S19),"",'Arbeitsplätze Detektoren'!S19)</f>
        <v/>
      </c>
      <c r="T17" s="276" t="str">
        <f>IF(ISBLANK('Arbeitsplätze Detektoren'!T19),"",'Arbeitsplätze Detektoren'!T19)</f>
        <v/>
      </c>
      <c r="U17" s="274" t="str">
        <f>IF(ISBLANK('Arbeitsplätze Detektoren'!U19),"",'Arbeitsplätze Detektoren'!U19)</f>
        <v/>
      </c>
      <c r="V17" s="277"/>
      <c r="W17" s="278" t="str">
        <f>IF(ISNUMBER(FIND("DN",A17,1)),VLOOKUP($A17,'Arbeitsplätze Daten'!$A$3:$P$51,2,FALSE),"")</f>
        <v/>
      </c>
      <c r="X17" s="278" t="str">
        <f>IF(ISNUMBER(FIND("DN",A17,1)),VLOOKUP($A17,'Arbeitsplätze Daten'!$A$3:$P$51,3,FALSE),"")</f>
        <v/>
      </c>
      <c r="Y17" s="278" t="str">
        <f>IF(ISNUMBER(FIND("DN",A17,1)),VLOOKUP($A17,'Arbeitsplätze Daten'!$A$3:$P$51,6,FALSE),"")</f>
        <v/>
      </c>
      <c r="Z17" s="278">
        <f>IF(ISNUMBER(FIND("DN",A17,1)),VLOOKUP($A17,'Arbeitsplätze Daten'!$A$3:$P$51,7,FALSE),"")</f>
        <v>0</v>
      </c>
      <c r="AA17" s="278">
        <f>IF(ISNUMBER(FIND("DN",A17,1)),VLOOKUP($A17,'Arbeitsplätze Daten'!$A$3:$P$51,8,FALSE),"")</f>
        <v>0</v>
      </c>
      <c r="AB17" s="278">
        <f>IF(ISNUMBER(FIND("DN",A17,1)),VLOOKUP($A17,'Arbeitsplätze Daten'!$A$3:$P$51,9,FALSE),"")</f>
        <v>0</v>
      </c>
      <c r="AC17" s="278">
        <f>IF(ISNUMBER(FIND("DN",A17,1)),VLOOKUP($A17,'Arbeitsplätze Daten'!$A$3:$P$51,10,FALSE),"")</f>
        <v>0</v>
      </c>
      <c r="AD17" s="278" t="str">
        <f>IF(ISNUMBER(FIND("DN",A17,1)),VLOOKUP($A17,'Arbeitsplätze Daten'!$A$3:$P$51,11,FALSE),"")</f>
        <v/>
      </c>
      <c r="AE17" s="278" t="str">
        <f>IF(ISNUMBER(FIND("DN",A17,1)),VLOOKUP($A17,'Arbeitsplätze Daten'!$A$3:$P$51,12,FALSE),"")</f>
        <v/>
      </c>
      <c r="AF17" s="278" t="str">
        <f>IF(ISNUMBER(FIND("DN",A17,1)),VLOOKUP($A17,'Arbeitsplätze Daten'!$A$3:$P$51,13,FALSE),"")</f>
        <v/>
      </c>
      <c r="AG17" s="278">
        <f>IF(ISNUMBER(FIND("DN",A17,1)),VLOOKUP($A17,'Arbeitsplätze Daten'!$A$3:$P$51,14,FALSE),"")</f>
        <v>0</v>
      </c>
      <c r="AH17" s="278">
        <f>IF(ISNUMBER(FIND("DN",A17,1)),VLOOKUP($A17,'Arbeitsplätze Daten'!$A$3:$P$51,15,FALSE),"")</f>
        <v>0</v>
      </c>
      <c r="AI17" s="278">
        <f>IF(ISNUMBER(FIND("DN",A17,1)),VLOOKUP($A17,'Arbeitsplätze Daten'!$A$3:$P$51,16,FALSE),"")</f>
        <v>0</v>
      </c>
      <c r="AJ17" s="281"/>
      <c r="AK17" s="251" t="str">
        <f t="shared" si="3"/>
        <v/>
      </c>
      <c r="AL17" s="249" t="str">
        <f t="shared" si="4"/>
        <v/>
      </c>
      <c r="AM17" s="250" t="str">
        <f t="shared" si="5"/>
        <v/>
      </c>
      <c r="AN17" s="256" t="b">
        <f>IF(ISERROR(T17),"FALSCH",OR(T17='Helper - Textbausteine'!$B$24,'Arbeitsplatz Übersicht'!T17='Helper - Textbausteine'!$B$27))</f>
        <v>0</v>
      </c>
      <c r="AO17" s="98" t="str">
        <f t="shared" si="6"/>
        <v/>
      </c>
      <c r="AP17" s="75"/>
      <c r="AQ17" s="77"/>
      <c r="AR17" s="204" t="str">
        <f t="shared" si="7"/>
        <v/>
      </c>
      <c r="AS17" s="259" t="str">
        <f t="shared" si="8"/>
        <v/>
      </c>
      <c r="AT17" s="261" t="str">
        <f t="shared" si="9"/>
        <v/>
      </c>
      <c r="AU17" s="90" t="str">
        <f t="shared" si="10"/>
        <v/>
      </c>
      <c r="AV17" s="91" t="str">
        <f>IF(ISNUMBER(AS17),(1000000*(VLOOKUP(AU17,'Helper - Detektoren'!$A$2:$E$18,4,FALSE)))/(24*AO17),"")</f>
        <v/>
      </c>
      <c r="AW17" s="95"/>
    </row>
    <row r="18" spans="1:49" s="5" customFormat="1" ht="50.1" customHeight="1" x14ac:dyDescent="0.25">
      <c r="A18" s="246" t="str">
        <f>IF(ISBLANK('Arbeitsplätze Detektoren'!V20),"",'Arbeitsplätze Detektoren'!V20)</f>
        <v>17_DN_</v>
      </c>
      <c r="B18" s="274" t="str">
        <f>IF(ISBLANK('Arbeitsplätze Detektoren'!A20),"",'Arbeitsplätze Detektoren'!A20)</f>
        <v/>
      </c>
      <c r="C18" s="274" t="str">
        <f>IF(ISBLANK('Arbeitsplätze Detektoren'!B20),"",'Arbeitsplätze Detektoren'!B20)</f>
        <v/>
      </c>
      <c r="D18" s="275" t="str">
        <f>IF(ISBLANK('Arbeitsplätze Detektoren'!C20),"",'Arbeitsplätze Detektoren'!C20)</f>
        <v/>
      </c>
      <c r="E18" s="275" t="str">
        <f>IF(ISBLANK('Arbeitsplätze Detektoren'!D20),"",'Arbeitsplätze Detektoren'!D20)</f>
        <v/>
      </c>
      <c r="F18" s="274" t="str">
        <f>IF(ISBLANK('Arbeitsplätze Detektoren'!E20),"",'Arbeitsplätze Detektoren'!E20)</f>
        <v/>
      </c>
      <c r="G18" s="274" t="str">
        <f>IF(ISBLANK('Arbeitsplätze Detektoren'!F20),"",'Arbeitsplätze Detektoren'!F20)</f>
        <v/>
      </c>
      <c r="H18" s="274" t="str">
        <f>IF(ISBLANK('Arbeitsplätze Detektoren'!G20),"",'Arbeitsplätze Detektoren'!G20)</f>
        <v/>
      </c>
      <c r="I18" s="274" t="str">
        <f>IF(ISBLANK('Arbeitsplätze Detektoren'!H20),"",'Arbeitsplätze Detektoren'!H20)</f>
        <v/>
      </c>
      <c r="J18" s="274" t="str">
        <f>IF(ISBLANK('Arbeitsplätze Detektoren'!J20),"",'Arbeitsplätze Detektoren'!J20)</f>
        <v/>
      </c>
      <c r="K18" s="274" t="str">
        <f>IF(ISBLANK('Arbeitsplätze Detektoren'!K20),"",'Arbeitsplätze Detektoren'!K20)</f>
        <v/>
      </c>
      <c r="L18" s="275" t="str">
        <f>IF(ISBLANK('Arbeitsplätze Detektoren'!L20),"",'Arbeitsplätze Detektoren'!L20)</f>
        <v/>
      </c>
      <c r="M18" s="275" t="str">
        <f>IF(ISBLANK('Arbeitsplätze Detektoren'!M20),"",'Arbeitsplätze Detektoren'!M20)</f>
        <v/>
      </c>
      <c r="N18" s="274" t="str">
        <f>IF(ISBLANK('Arbeitsplätze Detektoren'!N20),"",'Arbeitsplätze Detektoren'!N20)</f>
        <v/>
      </c>
      <c r="O18" s="274" t="str">
        <f>IF(ISBLANK('Arbeitsplätze Detektoren'!O20),"",'Arbeitsplätze Detektoren'!O20)</f>
        <v/>
      </c>
      <c r="P18" s="274" t="str">
        <f>IF(ISBLANK('Arbeitsplätze Detektoren'!P20),"",'Arbeitsplätze Detektoren'!P20)</f>
        <v/>
      </c>
      <c r="Q18" s="274" t="str">
        <f>IF(ISBLANK('Arbeitsplätze Detektoren'!Q20),"",'Arbeitsplätze Detektoren'!Q20)</f>
        <v/>
      </c>
      <c r="R18" s="274" t="str">
        <f>IF(ISBLANK('Arbeitsplätze Detektoren'!R20),"",'Arbeitsplätze Detektoren'!R20)</f>
        <v/>
      </c>
      <c r="S18" s="274" t="str">
        <f>IF(ISBLANK('Arbeitsplätze Detektoren'!S20),"",'Arbeitsplätze Detektoren'!S20)</f>
        <v/>
      </c>
      <c r="T18" s="276" t="str">
        <f>IF(ISBLANK('Arbeitsplätze Detektoren'!T20),"",'Arbeitsplätze Detektoren'!T20)</f>
        <v/>
      </c>
      <c r="U18" s="274" t="str">
        <f>IF(ISBLANK('Arbeitsplätze Detektoren'!U20),"",'Arbeitsplätze Detektoren'!U20)</f>
        <v/>
      </c>
      <c r="V18" s="277"/>
      <c r="W18" s="278" t="str">
        <f>IF(ISNUMBER(FIND("DN",A18,1)),VLOOKUP($A18,'Arbeitsplätze Daten'!$A$3:$P$51,2,FALSE),"")</f>
        <v/>
      </c>
      <c r="X18" s="278" t="str">
        <f>IF(ISNUMBER(FIND("DN",A18,1)),VLOOKUP($A18,'Arbeitsplätze Daten'!$A$3:$P$51,3,FALSE),"")</f>
        <v/>
      </c>
      <c r="Y18" s="278" t="str">
        <f>IF(ISNUMBER(FIND("DN",A18,1)),VLOOKUP($A18,'Arbeitsplätze Daten'!$A$3:$P$51,6,FALSE),"")</f>
        <v/>
      </c>
      <c r="Z18" s="278">
        <f>IF(ISNUMBER(FIND("DN",A18,1)),VLOOKUP($A18,'Arbeitsplätze Daten'!$A$3:$P$51,7,FALSE),"")</f>
        <v>0</v>
      </c>
      <c r="AA18" s="278">
        <f>IF(ISNUMBER(FIND("DN",A18,1)),VLOOKUP($A18,'Arbeitsplätze Daten'!$A$3:$P$51,8,FALSE),"")</f>
        <v>0</v>
      </c>
      <c r="AB18" s="278">
        <f>IF(ISNUMBER(FIND("DN",A18,1)),VLOOKUP($A18,'Arbeitsplätze Daten'!$A$3:$P$51,9,FALSE),"")</f>
        <v>0</v>
      </c>
      <c r="AC18" s="278">
        <f>IF(ISNUMBER(FIND("DN",A18,1)),VLOOKUP($A18,'Arbeitsplätze Daten'!$A$3:$P$51,10,FALSE),"")</f>
        <v>0</v>
      </c>
      <c r="AD18" s="278" t="str">
        <f>IF(ISNUMBER(FIND("DN",A18,1)),VLOOKUP($A18,'Arbeitsplätze Daten'!$A$3:$P$51,11,FALSE),"")</f>
        <v/>
      </c>
      <c r="AE18" s="278" t="str">
        <f>IF(ISNUMBER(FIND("DN",A18,1)),VLOOKUP($A18,'Arbeitsplätze Daten'!$A$3:$P$51,12,FALSE),"")</f>
        <v/>
      </c>
      <c r="AF18" s="278" t="str">
        <f>IF(ISNUMBER(FIND("DN",A18,1)),VLOOKUP($A18,'Arbeitsplätze Daten'!$A$3:$P$51,13,FALSE),"")</f>
        <v/>
      </c>
      <c r="AG18" s="278">
        <f>IF(ISNUMBER(FIND("DN",A18,1)),VLOOKUP($A18,'Arbeitsplätze Daten'!$A$3:$P$51,14,FALSE),"")</f>
        <v>0</v>
      </c>
      <c r="AH18" s="278">
        <f>IF(ISNUMBER(FIND("DN",A18,1)),VLOOKUP($A18,'Arbeitsplätze Daten'!$A$3:$P$51,15,FALSE),"")</f>
        <v>0</v>
      </c>
      <c r="AI18" s="278">
        <f>IF(ISNUMBER(FIND("DN",A18,1)),VLOOKUP($A18,'Arbeitsplätze Daten'!$A$3:$P$51,16,FALSE),"")</f>
        <v>0</v>
      </c>
      <c r="AJ18" s="281"/>
      <c r="AK18" s="251" t="str">
        <f t="shared" si="3"/>
        <v/>
      </c>
      <c r="AL18" s="249" t="str">
        <f t="shared" si="4"/>
        <v/>
      </c>
      <c r="AM18" s="250" t="str">
        <f t="shared" si="5"/>
        <v/>
      </c>
      <c r="AN18" s="256" t="b">
        <f>IF(ISERROR(T18),"FALSCH",OR(T18='Helper - Textbausteine'!$B$24,'Arbeitsplatz Übersicht'!T18='Helper - Textbausteine'!$B$27))</f>
        <v>0</v>
      </c>
      <c r="AO18" s="98" t="str">
        <f t="shared" si="6"/>
        <v/>
      </c>
      <c r="AP18" s="75"/>
      <c r="AQ18" s="77"/>
      <c r="AR18" s="204" t="str">
        <f t="shared" si="7"/>
        <v/>
      </c>
      <c r="AS18" s="259" t="str">
        <f t="shared" si="8"/>
        <v/>
      </c>
      <c r="AT18" s="261" t="str">
        <f t="shared" si="9"/>
        <v/>
      </c>
      <c r="AU18" s="90" t="str">
        <f t="shared" si="10"/>
        <v/>
      </c>
      <c r="AV18" s="91" t="str">
        <f>IF(ISNUMBER(AS18),(1000000*(VLOOKUP(AU18,'Helper - Detektoren'!$A$2:$E$18,4,FALSE)))/(24*AO18),"")</f>
        <v/>
      </c>
      <c r="AW18" s="95"/>
    </row>
    <row r="19" spans="1:49" s="5" customFormat="1" ht="50.1" customHeight="1" x14ac:dyDescent="0.25">
      <c r="A19" s="246" t="str">
        <f>IF(ISBLANK('Arbeitsplätze Detektoren'!V21),"",'Arbeitsplätze Detektoren'!V21)</f>
        <v>18_DN_</v>
      </c>
      <c r="B19" s="274" t="str">
        <f>IF(ISBLANK('Arbeitsplätze Detektoren'!A21),"",'Arbeitsplätze Detektoren'!A21)</f>
        <v/>
      </c>
      <c r="C19" s="274" t="str">
        <f>IF(ISBLANK('Arbeitsplätze Detektoren'!B21),"",'Arbeitsplätze Detektoren'!B21)</f>
        <v/>
      </c>
      <c r="D19" s="275" t="str">
        <f>IF(ISBLANK('Arbeitsplätze Detektoren'!C21),"",'Arbeitsplätze Detektoren'!C21)</f>
        <v/>
      </c>
      <c r="E19" s="275" t="str">
        <f>IF(ISBLANK('Arbeitsplätze Detektoren'!D21),"",'Arbeitsplätze Detektoren'!D21)</f>
        <v/>
      </c>
      <c r="F19" s="274" t="str">
        <f>IF(ISBLANK('Arbeitsplätze Detektoren'!E21),"",'Arbeitsplätze Detektoren'!E21)</f>
        <v/>
      </c>
      <c r="G19" s="274" t="str">
        <f>IF(ISBLANK('Arbeitsplätze Detektoren'!F21),"",'Arbeitsplätze Detektoren'!F21)</f>
        <v/>
      </c>
      <c r="H19" s="274" t="str">
        <f>IF(ISBLANK('Arbeitsplätze Detektoren'!G21),"",'Arbeitsplätze Detektoren'!G21)</f>
        <v/>
      </c>
      <c r="I19" s="274" t="str">
        <f>IF(ISBLANK('Arbeitsplätze Detektoren'!H21),"",'Arbeitsplätze Detektoren'!H21)</f>
        <v/>
      </c>
      <c r="J19" s="274" t="str">
        <f>IF(ISBLANK('Arbeitsplätze Detektoren'!J21),"",'Arbeitsplätze Detektoren'!J21)</f>
        <v/>
      </c>
      <c r="K19" s="274" t="str">
        <f>IF(ISBLANK('Arbeitsplätze Detektoren'!K21),"",'Arbeitsplätze Detektoren'!K21)</f>
        <v/>
      </c>
      <c r="L19" s="275" t="str">
        <f>IF(ISBLANK('Arbeitsplätze Detektoren'!L21),"",'Arbeitsplätze Detektoren'!L21)</f>
        <v/>
      </c>
      <c r="M19" s="275" t="str">
        <f>IF(ISBLANK('Arbeitsplätze Detektoren'!M21),"",'Arbeitsplätze Detektoren'!M21)</f>
        <v/>
      </c>
      <c r="N19" s="274" t="str">
        <f>IF(ISBLANK('Arbeitsplätze Detektoren'!N21),"",'Arbeitsplätze Detektoren'!N21)</f>
        <v/>
      </c>
      <c r="O19" s="274" t="str">
        <f>IF(ISBLANK('Arbeitsplätze Detektoren'!O21),"",'Arbeitsplätze Detektoren'!O21)</f>
        <v/>
      </c>
      <c r="P19" s="274" t="str">
        <f>IF(ISBLANK('Arbeitsplätze Detektoren'!P21),"",'Arbeitsplätze Detektoren'!P21)</f>
        <v/>
      </c>
      <c r="Q19" s="274" t="str">
        <f>IF(ISBLANK('Arbeitsplätze Detektoren'!Q21),"",'Arbeitsplätze Detektoren'!Q21)</f>
        <v/>
      </c>
      <c r="R19" s="274" t="str">
        <f>IF(ISBLANK('Arbeitsplätze Detektoren'!R21),"",'Arbeitsplätze Detektoren'!R21)</f>
        <v/>
      </c>
      <c r="S19" s="274" t="str">
        <f>IF(ISBLANK('Arbeitsplätze Detektoren'!S21),"",'Arbeitsplätze Detektoren'!S21)</f>
        <v/>
      </c>
      <c r="T19" s="276" t="str">
        <f>IF(ISBLANK('Arbeitsplätze Detektoren'!T21),"",'Arbeitsplätze Detektoren'!T21)</f>
        <v/>
      </c>
      <c r="U19" s="274" t="str">
        <f>IF(ISBLANK('Arbeitsplätze Detektoren'!U21),"",'Arbeitsplätze Detektoren'!U21)</f>
        <v/>
      </c>
      <c r="V19" s="277"/>
      <c r="W19" s="278" t="str">
        <f>IF(ISNUMBER(FIND("DN",A19,1)),VLOOKUP($A19,'Arbeitsplätze Daten'!$A$3:$P$51,2,FALSE),"")</f>
        <v/>
      </c>
      <c r="X19" s="278" t="str">
        <f>IF(ISNUMBER(FIND("DN",A19,1)),VLOOKUP($A19,'Arbeitsplätze Daten'!$A$3:$P$51,3,FALSE),"")</f>
        <v/>
      </c>
      <c r="Y19" s="278" t="str">
        <f>IF(ISNUMBER(FIND("DN",A19,1)),VLOOKUP($A19,'Arbeitsplätze Daten'!$A$3:$P$51,6,FALSE),"")</f>
        <v/>
      </c>
      <c r="Z19" s="278">
        <f>IF(ISNUMBER(FIND("DN",A19,1)),VLOOKUP($A19,'Arbeitsplätze Daten'!$A$3:$P$51,7,FALSE),"")</f>
        <v>0</v>
      </c>
      <c r="AA19" s="278">
        <f>IF(ISNUMBER(FIND("DN",A19,1)),VLOOKUP($A19,'Arbeitsplätze Daten'!$A$3:$P$51,8,FALSE),"")</f>
        <v>0</v>
      </c>
      <c r="AB19" s="278">
        <f>IF(ISNUMBER(FIND("DN",A19,1)),VLOOKUP($A19,'Arbeitsplätze Daten'!$A$3:$P$51,9,FALSE),"")</f>
        <v>0</v>
      </c>
      <c r="AC19" s="278">
        <f>IF(ISNUMBER(FIND("DN",A19,1)),VLOOKUP($A19,'Arbeitsplätze Daten'!$A$3:$P$51,10,FALSE),"")</f>
        <v>0</v>
      </c>
      <c r="AD19" s="278" t="str">
        <f>IF(ISNUMBER(FIND("DN",A19,1)),VLOOKUP($A19,'Arbeitsplätze Daten'!$A$3:$P$51,11,FALSE),"")</f>
        <v/>
      </c>
      <c r="AE19" s="278" t="str">
        <f>IF(ISNUMBER(FIND("DN",A19,1)),VLOOKUP($A19,'Arbeitsplätze Daten'!$A$3:$P$51,12,FALSE),"")</f>
        <v/>
      </c>
      <c r="AF19" s="278" t="str">
        <f>IF(ISNUMBER(FIND("DN",A19,1)),VLOOKUP($A19,'Arbeitsplätze Daten'!$A$3:$P$51,13,FALSE),"")</f>
        <v/>
      </c>
      <c r="AG19" s="278">
        <f>IF(ISNUMBER(FIND("DN",A19,1)),VLOOKUP($A19,'Arbeitsplätze Daten'!$A$3:$P$51,14,FALSE),"")</f>
        <v>0</v>
      </c>
      <c r="AH19" s="278">
        <f>IF(ISNUMBER(FIND("DN",A19,1)),VLOOKUP($A19,'Arbeitsplätze Daten'!$A$3:$P$51,15,FALSE),"")</f>
        <v>0</v>
      </c>
      <c r="AI19" s="278">
        <f>IF(ISNUMBER(FIND("DN",A19,1)),VLOOKUP($A19,'Arbeitsplätze Daten'!$A$3:$P$51,16,FALSE),"")</f>
        <v>0</v>
      </c>
      <c r="AJ19" s="281"/>
      <c r="AK19" s="251" t="str">
        <f t="shared" si="3"/>
        <v/>
      </c>
      <c r="AL19" s="249" t="str">
        <f t="shared" si="4"/>
        <v/>
      </c>
      <c r="AM19" s="250" t="str">
        <f t="shared" si="5"/>
        <v/>
      </c>
      <c r="AN19" s="256" t="b">
        <f>IF(ISERROR(T19),"FALSCH",OR(T19='Helper - Textbausteine'!$B$24,'Arbeitsplatz Übersicht'!T19='Helper - Textbausteine'!$B$27))</f>
        <v>0</v>
      </c>
      <c r="AO19" s="98" t="str">
        <f t="shared" si="6"/>
        <v/>
      </c>
      <c r="AP19" s="75"/>
      <c r="AQ19" s="77"/>
      <c r="AR19" s="204" t="str">
        <f t="shared" si="7"/>
        <v/>
      </c>
      <c r="AS19" s="259" t="str">
        <f t="shared" si="8"/>
        <v/>
      </c>
      <c r="AT19" s="261" t="str">
        <f t="shared" si="9"/>
        <v/>
      </c>
      <c r="AU19" s="90" t="str">
        <f t="shared" si="10"/>
        <v/>
      </c>
      <c r="AV19" s="91" t="str">
        <f>IF(ISNUMBER(AS19),(1000000*(VLOOKUP(AU19,'Helper - Detektoren'!$A$2:$E$18,4,FALSE)))/(24*AO19),"")</f>
        <v/>
      </c>
      <c r="AW19" s="95"/>
    </row>
    <row r="20" spans="1:49" s="5" customFormat="1" ht="50.1" customHeight="1" x14ac:dyDescent="0.25">
      <c r="A20" s="246" t="str">
        <f>IF(ISBLANK('Arbeitsplätze Detektoren'!V22),"",'Arbeitsplätze Detektoren'!V22)</f>
        <v>19_DN_</v>
      </c>
      <c r="B20" s="274" t="str">
        <f>IF(ISBLANK('Arbeitsplätze Detektoren'!A22),"",'Arbeitsplätze Detektoren'!A22)</f>
        <v/>
      </c>
      <c r="C20" s="274" t="str">
        <f>IF(ISBLANK('Arbeitsplätze Detektoren'!B22),"",'Arbeitsplätze Detektoren'!B22)</f>
        <v/>
      </c>
      <c r="D20" s="275" t="str">
        <f>IF(ISBLANK('Arbeitsplätze Detektoren'!C22),"",'Arbeitsplätze Detektoren'!C22)</f>
        <v/>
      </c>
      <c r="E20" s="275" t="str">
        <f>IF(ISBLANK('Arbeitsplätze Detektoren'!D22),"",'Arbeitsplätze Detektoren'!D22)</f>
        <v/>
      </c>
      <c r="F20" s="274" t="str">
        <f>IF(ISBLANK('Arbeitsplätze Detektoren'!E22),"",'Arbeitsplätze Detektoren'!E22)</f>
        <v/>
      </c>
      <c r="G20" s="274" t="str">
        <f>IF(ISBLANK('Arbeitsplätze Detektoren'!F22),"",'Arbeitsplätze Detektoren'!F22)</f>
        <v/>
      </c>
      <c r="H20" s="274" t="str">
        <f>IF(ISBLANK('Arbeitsplätze Detektoren'!G22),"",'Arbeitsplätze Detektoren'!G22)</f>
        <v/>
      </c>
      <c r="I20" s="274" t="str">
        <f>IF(ISBLANK('Arbeitsplätze Detektoren'!H22),"",'Arbeitsplätze Detektoren'!H22)</f>
        <v/>
      </c>
      <c r="J20" s="274" t="str">
        <f>IF(ISBLANK('Arbeitsplätze Detektoren'!J22),"",'Arbeitsplätze Detektoren'!J22)</f>
        <v/>
      </c>
      <c r="K20" s="274" t="str">
        <f>IF(ISBLANK('Arbeitsplätze Detektoren'!K22),"",'Arbeitsplätze Detektoren'!K22)</f>
        <v/>
      </c>
      <c r="L20" s="275" t="str">
        <f>IF(ISBLANK('Arbeitsplätze Detektoren'!L22),"",'Arbeitsplätze Detektoren'!L22)</f>
        <v/>
      </c>
      <c r="M20" s="275" t="str">
        <f>IF(ISBLANK('Arbeitsplätze Detektoren'!M22),"",'Arbeitsplätze Detektoren'!M22)</f>
        <v/>
      </c>
      <c r="N20" s="274" t="str">
        <f>IF(ISBLANK('Arbeitsplätze Detektoren'!N22),"",'Arbeitsplätze Detektoren'!N22)</f>
        <v/>
      </c>
      <c r="O20" s="274" t="str">
        <f>IF(ISBLANK('Arbeitsplätze Detektoren'!O22),"",'Arbeitsplätze Detektoren'!O22)</f>
        <v/>
      </c>
      <c r="P20" s="274" t="str">
        <f>IF(ISBLANK('Arbeitsplätze Detektoren'!P22),"",'Arbeitsplätze Detektoren'!P22)</f>
        <v/>
      </c>
      <c r="Q20" s="274" t="str">
        <f>IF(ISBLANK('Arbeitsplätze Detektoren'!Q22),"",'Arbeitsplätze Detektoren'!Q22)</f>
        <v/>
      </c>
      <c r="R20" s="274" t="str">
        <f>IF(ISBLANK('Arbeitsplätze Detektoren'!R22),"",'Arbeitsplätze Detektoren'!R22)</f>
        <v/>
      </c>
      <c r="S20" s="274" t="str">
        <f>IF(ISBLANK('Arbeitsplätze Detektoren'!S22),"",'Arbeitsplätze Detektoren'!S22)</f>
        <v/>
      </c>
      <c r="T20" s="276" t="str">
        <f>IF(ISBLANK('Arbeitsplätze Detektoren'!T22),"",'Arbeitsplätze Detektoren'!T22)</f>
        <v/>
      </c>
      <c r="U20" s="274" t="str">
        <f>IF(ISBLANK('Arbeitsplätze Detektoren'!U22),"",'Arbeitsplätze Detektoren'!U22)</f>
        <v/>
      </c>
      <c r="V20" s="277"/>
      <c r="W20" s="278" t="str">
        <f>IF(ISNUMBER(FIND("DN",A20,1)),VLOOKUP($A20,'Arbeitsplätze Daten'!$A$3:$P$51,2,FALSE),"")</f>
        <v/>
      </c>
      <c r="X20" s="278" t="str">
        <f>IF(ISNUMBER(FIND("DN",A20,1)),VLOOKUP($A20,'Arbeitsplätze Daten'!$A$3:$P$51,3,FALSE),"")</f>
        <v/>
      </c>
      <c r="Y20" s="278" t="str">
        <f>IF(ISNUMBER(FIND("DN",A20,1)),VLOOKUP($A20,'Arbeitsplätze Daten'!$A$3:$P$51,6,FALSE),"")</f>
        <v/>
      </c>
      <c r="Z20" s="278">
        <f>IF(ISNUMBER(FIND("DN",A20,1)),VLOOKUP($A20,'Arbeitsplätze Daten'!$A$3:$P$51,7,FALSE),"")</f>
        <v>0</v>
      </c>
      <c r="AA20" s="278">
        <f>IF(ISNUMBER(FIND("DN",A20,1)),VLOOKUP($A20,'Arbeitsplätze Daten'!$A$3:$P$51,8,FALSE),"")</f>
        <v>0</v>
      </c>
      <c r="AB20" s="278">
        <f>IF(ISNUMBER(FIND("DN",A20,1)),VLOOKUP($A20,'Arbeitsplätze Daten'!$A$3:$P$51,9,FALSE),"")</f>
        <v>0</v>
      </c>
      <c r="AC20" s="278">
        <f>IF(ISNUMBER(FIND("DN",A20,1)),VLOOKUP($A20,'Arbeitsplätze Daten'!$A$3:$P$51,10,FALSE),"")</f>
        <v>0</v>
      </c>
      <c r="AD20" s="278" t="str">
        <f>IF(ISNUMBER(FIND("DN",A20,1)),VLOOKUP($A20,'Arbeitsplätze Daten'!$A$3:$P$51,11,FALSE),"")</f>
        <v/>
      </c>
      <c r="AE20" s="278" t="str">
        <f>IF(ISNUMBER(FIND("DN",A20,1)),VLOOKUP($A20,'Arbeitsplätze Daten'!$A$3:$P$51,12,FALSE),"")</f>
        <v/>
      </c>
      <c r="AF20" s="278" t="str">
        <f>IF(ISNUMBER(FIND("DN",A20,1)),VLOOKUP($A20,'Arbeitsplätze Daten'!$A$3:$P$51,13,FALSE),"")</f>
        <v/>
      </c>
      <c r="AG20" s="278">
        <f>IF(ISNUMBER(FIND("DN",A20,1)),VLOOKUP($A20,'Arbeitsplätze Daten'!$A$3:$P$51,14,FALSE),"")</f>
        <v>0</v>
      </c>
      <c r="AH20" s="278">
        <f>IF(ISNUMBER(FIND("DN",A20,1)),VLOOKUP($A20,'Arbeitsplätze Daten'!$A$3:$P$51,15,FALSE),"")</f>
        <v>0</v>
      </c>
      <c r="AI20" s="278">
        <f>IF(ISNUMBER(FIND("DN",A20,1)),VLOOKUP($A20,'Arbeitsplätze Daten'!$A$3:$P$51,16,FALSE),"")</f>
        <v>0</v>
      </c>
      <c r="AJ20" s="281"/>
      <c r="AK20" s="251" t="str">
        <f t="shared" si="3"/>
        <v/>
      </c>
      <c r="AL20" s="249" t="str">
        <f t="shared" si="4"/>
        <v/>
      </c>
      <c r="AM20" s="250" t="str">
        <f t="shared" si="5"/>
        <v/>
      </c>
      <c r="AN20" s="256" t="b">
        <f>IF(ISERROR(T20),"FALSCH",OR(T20='Helper - Textbausteine'!$B$24,'Arbeitsplatz Übersicht'!T20='Helper - Textbausteine'!$B$27))</f>
        <v>0</v>
      </c>
      <c r="AO20" s="98" t="str">
        <f t="shared" si="6"/>
        <v/>
      </c>
      <c r="AP20" s="75"/>
      <c r="AQ20" s="77"/>
      <c r="AR20" s="204" t="str">
        <f t="shared" si="7"/>
        <v/>
      </c>
      <c r="AS20" s="259" t="str">
        <f t="shared" si="8"/>
        <v/>
      </c>
      <c r="AT20" s="261" t="str">
        <f t="shared" si="9"/>
        <v/>
      </c>
      <c r="AU20" s="90" t="str">
        <f t="shared" si="10"/>
        <v/>
      </c>
      <c r="AV20" s="91" t="str">
        <f>IF(ISNUMBER(AS20),(1000000*(VLOOKUP(AU20,'Helper - Detektoren'!$A$2:$E$18,4,FALSE)))/(24*AO20),"")</f>
        <v/>
      </c>
      <c r="AW20" s="95"/>
    </row>
    <row r="21" spans="1:49" s="5" customFormat="1" ht="50.1" customHeight="1" x14ac:dyDescent="0.25">
      <c r="A21" s="246" t="str">
        <f>IF(ISBLANK('Arbeitsplätze Detektoren'!V23),"",'Arbeitsplätze Detektoren'!V23)</f>
        <v>20_DN_</v>
      </c>
      <c r="B21" s="274" t="str">
        <f>IF(ISBLANK('Arbeitsplätze Detektoren'!A23),"",'Arbeitsplätze Detektoren'!A23)</f>
        <v/>
      </c>
      <c r="C21" s="274" t="str">
        <f>IF(ISBLANK('Arbeitsplätze Detektoren'!B23),"",'Arbeitsplätze Detektoren'!B23)</f>
        <v/>
      </c>
      <c r="D21" s="275" t="str">
        <f>IF(ISBLANK('Arbeitsplätze Detektoren'!C23),"",'Arbeitsplätze Detektoren'!C23)</f>
        <v/>
      </c>
      <c r="E21" s="275" t="str">
        <f>IF(ISBLANK('Arbeitsplätze Detektoren'!D23),"",'Arbeitsplätze Detektoren'!D23)</f>
        <v/>
      </c>
      <c r="F21" s="274" t="str">
        <f>IF(ISBLANK('Arbeitsplätze Detektoren'!E23),"",'Arbeitsplätze Detektoren'!E23)</f>
        <v/>
      </c>
      <c r="G21" s="274" t="str">
        <f>IF(ISBLANK('Arbeitsplätze Detektoren'!F23),"",'Arbeitsplätze Detektoren'!F23)</f>
        <v/>
      </c>
      <c r="H21" s="274" t="str">
        <f>IF(ISBLANK('Arbeitsplätze Detektoren'!G23),"",'Arbeitsplätze Detektoren'!G23)</f>
        <v/>
      </c>
      <c r="I21" s="274" t="str">
        <f>IF(ISBLANK('Arbeitsplätze Detektoren'!H23),"",'Arbeitsplätze Detektoren'!H23)</f>
        <v/>
      </c>
      <c r="J21" s="274" t="str">
        <f>IF(ISBLANK('Arbeitsplätze Detektoren'!J23),"",'Arbeitsplätze Detektoren'!J23)</f>
        <v/>
      </c>
      <c r="K21" s="274" t="str">
        <f>IF(ISBLANK('Arbeitsplätze Detektoren'!K23),"",'Arbeitsplätze Detektoren'!K23)</f>
        <v/>
      </c>
      <c r="L21" s="275" t="str">
        <f>IF(ISBLANK('Arbeitsplätze Detektoren'!L23),"",'Arbeitsplätze Detektoren'!L23)</f>
        <v/>
      </c>
      <c r="M21" s="275" t="str">
        <f>IF(ISBLANK('Arbeitsplätze Detektoren'!M23),"",'Arbeitsplätze Detektoren'!M23)</f>
        <v/>
      </c>
      <c r="N21" s="274" t="str">
        <f>IF(ISBLANK('Arbeitsplätze Detektoren'!N23),"",'Arbeitsplätze Detektoren'!N23)</f>
        <v/>
      </c>
      <c r="O21" s="274" t="str">
        <f>IF(ISBLANK('Arbeitsplätze Detektoren'!O23),"",'Arbeitsplätze Detektoren'!O23)</f>
        <v/>
      </c>
      <c r="P21" s="274" t="str">
        <f>IF(ISBLANK('Arbeitsplätze Detektoren'!P23),"",'Arbeitsplätze Detektoren'!P23)</f>
        <v/>
      </c>
      <c r="Q21" s="274" t="str">
        <f>IF(ISBLANK('Arbeitsplätze Detektoren'!Q23),"",'Arbeitsplätze Detektoren'!Q23)</f>
        <v/>
      </c>
      <c r="R21" s="274" t="str">
        <f>IF(ISBLANK('Arbeitsplätze Detektoren'!R23),"",'Arbeitsplätze Detektoren'!R23)</f>
        <v/>
      </c>
      <c r="S21" s="274" t="str">
        <f>IF(ISBLANK('Arbeitsplätze Detektoren'!S23),"",'Arbeitsplätze Detektoren'!S23)</f>
        <v/>
      </c>
      <c r="T21" s="276" t="str">
        <f>IF(ISBLANK('Arbeitsplätze Detektoren'!T23),"",'Arbeitsplätze Detektoren'!T23)</f>
        <v/>
      </c>
      <c r="U21" s="274" t="str">
        <f>IF(ISBLANK('Arbeitsplätze Detektoren'!U23),"",'Arbeitsplätze Detektoren'!U23)</f>
        <v/>
      </c>
      <c r="V21" s="277"/>
      <c r="W21" s="278" t="str">
        <f>IF(ISNUMBER(FIND("DN",A21,1)),VLOOKUP($A21,'Arbeitsplätze Daten'!$A$3:$P$51,2,FALSE),"")</f>
        <v/>
      </c>
      <c r="X21" s="278" t="str">
        <f>IF(ISNUMBER(FIND("DN",A21,1)),VLOOKUP($A21,'Arbeitsplätze Daten'!$A$3:$P$51,3,FALSE),"")</f>
        <v/>
      </c>
      <c r="Y21" s="278" t="str">
        <f>IF(ISNUMBER(FIND("DN",A21,1)),VLOOKUP($A21,'Arbeitsplätze Daten'!$A$3:$P$51,6,FALSE),"")</f>
        <v/>
      </c>
      <c r="Z21" s="278">
        <f>IF(ISNUMBER(FIND("DN",A21,1)),VLOOKUP($A21,'Arbeitsplätze Daten'!$A$3:$P$51,7,FALSE),"")</f>
        <v>0</v>
      </c>
      <c r="AA21" s="278">
        <f>IF(ISNUMBER(FIND("DN",A21,1)),VLOOKUP($A21,'Arbeitsplätze Daten'!$A$3:$P$51,8,FALSE),"")</f>
        <v>0</v>
      </c>
      <c r="AB21" s="278">
        <f>IF(ISNUMBER(FIND("DN",A21,1)),VLOOKUP($A21,'Arbeitsplätze Daten'!$A$3:$P$51,9,FALSE),"")</f>
        <v>0</v>
      </c>
      <c r="AC21" s="278">
        <f>IF(ISNUMBER(FIND("DN",A21,1)),VLOOKUP($A21,'Arbeitsplätze Daten'!$A$3:$P$51,10,FALSE),"")</f>
        <v>0</v>
      </c>
      <c r="AD21" s="278" t="str">
        <f>IF(ISNUMBER(FIND("DN",A21,1)),VLOOKUP($A21,'Arbeitsplätze Daten'!$A$3:$P$51,11,FALSE),"")</f>
        <v/>
      </c>
      <c r="AE21" s="278" t="str">
        <f>IF(ISNUMBER(FIND("DN",A21,1)),VLOOKUP($A21,'Arbeitsplätze Daten'!$A$3:$P$51,12,FALSE),"")</f>
        <v/>
      </c>
      <c r="AF21" s="278" t="str">
        <f>IF(ISNUMBER(FIND("DN",A21,1)),VLOOKUP($A21,'Arbeitsplätze Daten'!$A$3:$P$51,13,FALSE),"")</f>
        <v/>
      </c>
      <c r="AG21" s="278">
        <f>IF(ISNUMBER(FIND("DN",A21,1)),VLOOKUP($A21,'Arbeitsplätze Daten'!$A$3:$P$51,14,FALSE),"")</f>
        <v>0</v>
      </c>
      <c r="AH21" s="278">
        <f>IF(ISNUMBER(FIND("DN",A21,1)),VLOOKUP($A21,'Arbeitsplätze Daten'!$A$3:$P$51,15,FALSE),"")</f>
        <v>0</v>
      </c>
      <c r="AI21" s="278">
        <f>IF(ISNUMBER(FIND("DN",A21,1)),VLOOKUP($A21,'Arbeitsplätze Daten'!$A$3:$P$51,16,FALSE),"")</f>
        <v>0</v>
      </c>
      <c r="AJ21" s="281"/>
      <c r="AK21" s="251" t="str">
        <f t="shared" si="3"/>
        <v/>
      </c>
      <c r="AL21" s="249" t="str">
        <f t="shared" si="4"/>
        <v/>
      </c>
      <c r="AM21" s="250" t="str">
        <f t="shared" si="5"/>
        <v/>
      </c>
      <c r="AN21" s="256" t="b">
        <f>IF(ISERROR(T21),"FALSCH",OR(T21='Helper - Textbausteine'!$B$24,'Arbeitsplatz Übersicht'!T21='Helper - Textbausteine'!$B$27))</f>
        <v>0</v>
      </c>
      <c r="AO21" s="98" t="str">
        <f t="shared" si="6"/>
        <v/>
      </c>
      <c r="AP21" s="75"/>
      <c r="AQ21" s="77"/>
      <c r="AR21" s="204" t="str">
        <f t="shared" si="7"/>
        <v/>
      </c>
      <c r="AS21" s="259" t="str">
        <f t="shared" si="8"/>
        <v/>
      </c>
      <c r="AT21" s="261" t="str">
        <f t="shared" si="9"/>
        <v/>
      </c>
      <c r="AU21" s="90" t="str">
        <f t="shared" si="10"/>
        <v/>
      </c>
      <c r="AV21" s="91" t="str">
        <f>IF(ISNUMBER(AS21),(1000000*(VLOOKUP(AU21,'Helper - Detektoren'!$A$2:$E$18,4,FALSE)))/(24*AO21),"")</f>
        <v/>
      </c>
      <c r="AW21" s="95"/>
    </row>
    <row r="22" spans="1:49" s="5" customFormat="1" ht="50.1" customHeight="1" x14ac:dyDescent="0.25">
      <c r="A22" s="246" t="str">
        <f>IF(ISBLANK('Arbeitsplätze Detektoren'!V24),"",'Arbeitsplätze Detektoren'!V24)</f>
        <v>21_DN_</v>
      </c>
      <c r="B22" s="274" t="str">
        <f>IF(ISBLANK('Arbeitsplätze Detektoren'!A24),"",'Arbeitsplätze Detektoren'!A24)</f>
        <v/>
      </c>
      <c r="C22" s="274" t="str">
        <f>IF(ISBLANK('Arbeitsplätze Detektoren'!B24),"",'Arbeitsplätze Detektoren'!B24)</f>
        <v/>
      </c>
      <c r="D22" s="275" t="str">
        <f>IF(ISBLANK('Arbeitsplätze Detektoren'!C24),"",'Arbeitsplätze Detektoren'!C24)</f>
        <v/>
      </c>
      <c r="E22" s="275" t="str">
        <f>IF(ISBLANK('Arbeitsplätze Detektoren'!D24),"",'Arbeitsplätze Detektoren'!D24)</f>
        <v/>
      </c>
      <c r="F22" s="274" t="str">
        <f>IF(ISBLANK('Arbeitsplätze Detektoren'!E24),"",'Arbeitsplätze Detektoren'!E24)</f>
        <v/>
      </c>
      <c r="G22" s="274" t="str">
        <f>IF(ISBLANK('Arbeitsplätze Detektoren'!F24),"",'Arbeitsplätze Detektoren'!F24)</f>
        <v/>
      </c>
      <c r="H22" s="274" t="str">
        <f>IF(ISBLANK('Arbeitsplätze Detektoren'!G24),"",'Arbeitsplätze Detektoren'!G24)</f>
        <v/>
      </c>
      <c r="I22" s="274" t="str">
        <f>IF(ISBLANK('Arbeitsplätze Detektoren'!H24),"",'Arbeitsplätze Detektoren'!H24)</f>
        <v/>
      </c>
      <c r="J22" s="274" t="str">
        <f>IF(ISBLANK('Arbeitsplätze Detektoren'!J24),"",'Arbeitsplätze Detektoren'!J24)</f>
        <v/>
      </c>
      <c r="K22" s="274" t="str">
        <f>IF(ISBLANK('Arbeitsplätze Detektoren'!K24),"",'Arbeitsplätze Detektoren'!K24)</f>
        <v/>
      </c>
      <c r="L22" s="275" t="str">
        <f>IF(ISBLANK('Arbeitsplätze Detektoren'!L24),"",'Arbeitsplätze Detektoren'!L24)</f>
        <v/>
      </c>
      <c r="M22" s="275" t="str">
        <f>IF(ISBLANK('Arbeitsplätze Detektoren'!M24),"",'Arbeitsplätze Detektoren'!M24)</f>
        <v/>
      </c>
      <c r="N22" s="274" t="str">
        <f>IF(ISBLANK('Arbeitsplätze Detektoren'!N24),"",'Arbeitsplätze Detektoren'!N24)</f>
        <v/>
      </c>
      <c r="O22" s="274" t="str">
        <f>IF(ISBLANK('Arbeitsplätze Detektoren'!O24),"",'Arbeitsplätze Detektoren'!O24)</f>
        <v/>
      </c>
      <c r="P22" s="274" t="str">
        <f>IF(ISBLANK('Arbeitsplätze Detektoren'!P24),"",'Arbeitsplätze Detektoren'!P24)</f>
        <v/>
      </c>
      <c r="Q22" s="274" t="str">
        <f>IF(ISBLANK('Arbeitsplätze Detektoren'!Q24),"",'Arbeitsplätze Detektoren'!Q24)</f>
        <v/>
      </c>
      <c r="R22" s="274" t="str">
        <f>IF(ISBLANK('Arbeitsplätze Detektoren'!R24),"",'Arbeitsplätze Detektoren'!R24)</f>
        <v/>
      </c>
      <c r="S22" s="274" t="str">
        <f>IF(ISBLANK('Arbeitsplätze Detektoren'!S24),"",'Arbeitsplätze Detektoren'!S24)</f>
        <v/>
      </c>
      <c r="T22" s="276" t="str">
        <f>IF(ISBLANK('Arbeitsplätze Detektoren'!T24),"",'Arbeitsplätze Detektoren'!T24)</f>
        <v/>
      </c>
      <c r="U22" s="274" t="str">
        <f>IF(ISBLANK('Arbeitsplätze Detektoren'!U24),"",'Arbeitsplätze Detektoren'!U24)</f>
        <v/>
      </c>
      <c r="V22" s="277"/>
      <c r="W22" s="278" t="str">
        <f>IF(ISNUMBER(FIND("DN",A22,1)),VLOOKUP($A22,'Arbeitsplätze Daten'!$A$3:$P$51,2,FALSE),"")</f>
        <v/>
      </c>
      <c r="X22" s="278" t="str">
        <f>IF(ISNUMBER(FIND("DN",A22,1)),VLOOKUP($A22,'Arbeitsplätze Daten'!$A$3:$P$51,3,FALSE),"")</f>
        <v/>
      </c>
      <c r="Y22" s="278" t="str">
        <f>IF(ISNUMBER(FIND("DN",A22,1)),VLOOKUP($A22,'Arbeitsplätze Daten'!$A$3:$P$51,6,FALSE),"")</f>
        <v/>
      </c>
      <c r="Z22" s="278">
        <f>IF(ISNUMBER(FIND("DN",A22,1)),VLOOKUP($A22,'Arbeitsplätze Daten'!$A$3:$P$51,7,FALSE),"")</f>
        <v>0</v>
      </c>
      <c r="AA22" s="278">
        <f>IF(ISNUMBER(FIND("DN",A22,1)),VLOOKUP($A22,'Arbeitsplätze Daten'!$A$3:$P$51,8,FALSE),"")</f>
        <v>0</v>
      </c>
      <c r="AB22" s="278">
        <f>IF(ISNUMBER(FIND("DN",A22,1)),VLOOKUP($A22,'Arbeitsplätze Daten'!$A$3:$P$51,9,FALSE),"")</f>
        <v>0</v>
      </c>
      <c r="AC22" s="278">
        <f>IF(ISNUMBER(FIND("DN",A22,1)),VLOOKUP($A22,'Arbeitsplätze Daten'!$A$3:$P$51,10,FALSE),"")</f>
        <v>0</v>
      </c>
      <c r="AD22" s="278" t="str">
        <f>IF(ISNUMBER(FIND("DN",A22,1)),VLOOKUP($A22,'Arbeitsplätze Daten'!$A$3:$P$51,11,FALSE),"")</f>
        <v/>
      </c>
      <c r="AE22" s="278" t="str">
        <f>IF(ISNUMBER(FIND("DN",A22,1)),VLOOKUP($A22,'Arbeitsplätze Daten'!$A$3:$P$51,12,FALSE),"")</f>
        <v/>
      </c>
      <c r="AF22" s="278" t="str">
        <f>IF(ISNUMBER(FIND("DN",A22,1)),VLOOKUP($A22,'Arbeitsplätze Daten'!$A$3:$P$51,13,FALSE),"")</f>
        <v/>
      </c>
      <c r="AG22" s="278">
        <f>IF(ISNUMBER(FIND("DN",A22,1)),VLOOKUP($A22,'Arbeitsplätze Daten'!$A$3:$P$51,14,FALSE),"")</f>
        <v>0</v>
      </c>
      <c r="AH22" s="278">
        <f>IF(ISNUMBER(FIND("DN",A22,1)),VLOOKUP($A22,'Arbeitsplätze Daten'!$A$3:$P$51,15,FALSE),"")</f>
        <v>0</v>
      </c>
      <c r="AI22" s="278">
        <f>IF(ISNUMBER(FIND("DN",A22,1)),VLOOKUP($A22,'Arbeitsplätze Daten'!$A$3:$P$51,16,FALSE),"")</f>
        <v>0</v>
      </c>
      <c r="AJ22" s="281"/>
      <c r="AK22" s="251" t="str">
        <f t="shared" si="3"/>
        <v/>
      </c>
      <c r="AL22" s="249" t="str">
        <f t="shared" si="4"/>
        <v/>
      </c>
      <c r="AM22" s="250" t="str">
        <f t="shared" si="5"/>
        <v/>
      </c>
      <c r="AN22" s="256" t="b">
        <f>IF(ISERROR(T22),"FALSCH",OR(T22='Helper - Textbausteine'!$B$24,'Arbeitsplatz Übersicht'!T22='Helper - Textbausteine'!$B$27))</f>
        <v>0</v>
      </c>
      <c r="AO22" s="98" t="str">
        <f t="shared" si="6"/>
        <v/>
      </c>
      <c r="AP22" s="75"/>
      <c r="AQ22" s="77"/>
      <c r="AR22" s="204" t="str">
        <f t="shared" si="7"/>
        <v/>
      </c>
      <c r="AS22" s="259" t="str">
        <f t="shared" si="8"/>
        <v/>
      </c>
      <c r="AT22" s="261" t="str">
        <f t="shared" si="9"/>
        <v/>
      </c>
      <c r="AU22" s="90" t="str">
        <f t="shared" si="10"/>
        <v/>
      </c>
      <c r="AV22" s="91" t="str">
        <f>IF(ISNUMBER(AS22),(1000000*(VLOOKUP(AU22,'Helper - Detektoren'!$A$2:$E$18,4,FALSE)))/(24*AO22),"")</f>
        <v/>
      </c>
      <c r="AW22" s="95"/>
    </row>
    <row r="23" spans="1:49" s="5" customFormat="1" ht="50.1" customHeight="1" x14ac:dyDescent="0.25">
      <c r="A23" s="246" t="str">
        <f>IF(ISBLANK('Arbeitsplätze Detektoren'!V25),"",'Arbeitsplätze Detektoren'!V25)</f>
        <v>22_DN_</v>
      </c>
      <c r="B23" s="274" t="str">
        <f>IF(ISBLANK('Arbeitsplätze Detektoren'!A25),"",'Arbeitsplätze Detektoren'!A25)</f>
        <v/>
      </c>
      <c r="C23" s="274" t="str">
        <f>IF(ISBLANK('Arbeitsplätze Detektoren'!B25),"",'Arbeitsplätze Detektoren'!B25)</f>
        <v/>
      </c>
      <c r="D23" s="275" t="str">
        <f>IF(ISBLANK('Arbeitsplätze Detektoren'!C25),"",'Arbeitsplätze Detektoren'!C25)</f>
        <v/>
      </c>
      <c r="E23" s="275" t="str">
        <f>IF(ISBLANK('Arbeitsplätze Detektoren'!D25),"",'Arbeitsplätze Detektoren'!D25)</f>
        <v/>
      </c>
      <c r="F23" s="274" t="str">
        <f>IF(ISBLANK('Arbeitsplätze Detektoren'!E25),"",'Arbeitsplätze Detektoren'!E25)</f>
        <v/>
      </c>
      <c r="G23" s="274" t="str">
        <f>IF(ISBLANK('Arbeitsplätze Detektoren'!F25),"",'Arbeitsplätze Detektoren'!F25)</f>
        <v/>
      </c>
      <c r="H23" s="274" t="str">
        <f>IF(ISBLANK('Arbeitsplätze Detektoren'!G25),"",'Arbeitsplätze Detektoren'!G25)</f>
        <v/>
      </c>
      <c r="I23" s="274" t="str">
        <f>IF(ISBLANK('Arbeitsplätze Detektoren'!H25),"",'Arbeitsplätze Detektoren'!H25)</f>
        <v/>
      </c>
      <c r="J23" s="274" t="str">
        <f>IF(ISBLANK('Arbeitsplätze Detektoren'!J25),"",'Arbeitsplätze Detektoren'!J25)</f>
        <v/>
      </c>
      <c r="K23" s="274" t="str">
        <f>IF(ISBLANK('Arbeitsplätze Detektoren'!K25),"",'Arbeitsplätze Detektoren'!K25)</f>
        <v/>
      </c>
      <c r="L23" s="275" t="str">
        <f>IF(ISBLANK('Arbeitsplätze Detektoren'!L25),"",'Arbeitsplätze Detektoren'!L25)</f>
        <v/>
      </c>
      <c r="M23" s="275" t="str">
        <f>IF(ISBLANK('Arbeitsplätze Detektoren'!M25),"",'Arbeitsplätze Detektoren'!M25)</f>
        <v/>
      </c>
      <c r="N23" s="274" t="str">
        <f>IF(ISBLANK('Arbeitsplätze Detektoren'!N25),"",'Arbeitsplätze Detektoren'!N25)</f>
        <v/>
      </c>
      <c r="O23" s="274" t="str">
        <f>IF(ISBLANK('Arbeitsplätze Detektoren'!O25),"",'Arbeitsplätze Detektoren'!O25)</f>
        <v/>
      </c>
      <c r="P23" s="274" t="str">
        <f>IF(ISBLANK('Arbeitsplätze Detektoren'!P25),"",'Arbeitsplätze Detektoren'!P25)</f>
        <v/>
      </c>
      <c r="Q23" s="274" t="str">
        <f>IF(ISBLANK('Arbeitsplätze Detektoren'!Q25),"",'Arbeitsplätze Detektoren'!Q25)</f>
        <v/>
      </c>
      <c r="R23" s="274" t="str">
        <f>IF(ISBLANK('Arbeitsplätze Detektoren'!R25),"",'Arbeitsplätze Detektoren'!R25)</f>
        <v/>
      </c>
      <c r="S23" s="274" t="str">
        <f>IF(ISBLANK('Arbeitsplätze Detektoren'!S25),"",'Arbeitsplätze Detektoren'!S25)</f>
        <v/>
      </c>
      <c r="T23" s="276" t="str">
        <f>IF(ISBLANK('Arbeitsplätze Detektoren'!T25),"",'Arbeitsplätze Detektoren'!T25)</f>
        <v/>
      </c>
      <c r="U23" s="274" t="str">
        <f>IF(ISBLANK('Arbeitsplätze Detektoren'!U25),"",'Arbeitsplätze Detektoren'!U25)</f>
        <v/>
      </c>
      <c r="V23" s="277"/>
      <c r="W23" s="278" t="str">
        <f>IF(ISNUMBER(FIND("DN",A23,1)),VLOOKUP($A23,'Arbeitsplätze Daten'!$A$3:$P$51,2,FALSE),"")</f>
        <v/>
      </c>
      <c r="X23" s="278" t="str">
        <f>IF(ISNUMBER(FIND("DN",A23,1)),VLOOKUP($A23,'Arbeitsplätze Daten'!$A$3:$P$51,3,FALSE),"")</f>
        <v/>
      </c>
      <c r="Y23" s="278" t="str">
        <f>IF(ISNUMBER(FIND("DN",A23,1)),VLOOKUP($A23,'Arbeitsplätze Daten'!$A$3:$P$51,6,FALSE),"")</f>
        <v/>
      </c>
      <c r="Z23" s="278">
        <f>IF(ISNUMBER(FIND("DN",A23,1)),VLOOKUP($A23,'Arbeitsplätze Daten'!$A$3:$P$51,7,FALSE),"")</f>
        <v>0</v>
      </c>
      <c r="AA23" s="278">
        <f>IF(ISNUMBER(FIND("DN",A23,1)),VLOOKUP($A23,'Arbeitsplätze Daten'!$A$3:$P$51,8,FALSE),"")</f>
        <v>0</v>
      </c>
      <c r="AB23" s="278">
        <f>IF(ISNUMBER(FIND("DN",A23,1)),VLOOKUP($A23,'Arbeitsplätze Daten'!$A$3:$P$51,9,FALSE),"")</f>
        <v>0</v>
      </c>
      <c r="AC23" s="278">
        <f>IF(ISNUMBER(FIND("DN",A23,1)),VLOOKUP($A23,'Arbeitsplätze Daten'!$A$3:$P$51,10,FALSE),"")</f>
        <v>0</v>
      </c>
      <c r="AD23" s="278" t="str">
        <f>IF(ISNUMBER(FIND("DN",A23,1)),VLOOKUP($A23,'Arbeitsplätze Daten'!$A$3:$P$51,11,FALSE),"")</f>
        <v/>
      </c>
      <c r="AE23" s="278" t="str">
        <f>IF(ISNUMBER(FIND("DN",A23,1)),VLOOKUP($A23,'Arbeitsplätze Daten'!$A$3:$P$51,12,FALSE),"")</f>
        <v/>
      </c>
      <c r="AF23" s="278" t="str">
        <f>IF(ISNUMBER(FIND("DN",A23,1)),VLOOKUP($A23,'Arbeitsplätze Daten'!$A$3:$P$51,13,FALSE),"")</f>
        <v/>
      </c>
      <c r="AG23" s="278">
        <f>IF(ISNUMBER(FIND("DN",A23,1)),VLOOKUP($A23,'Arbeitsplätze Daten'!$A$3:$P$51,14,FALSE),"")</f>
        <v>0</v>
      </c>
      <c r="AH23" s="278">
        <f>IF(ISNUMBER(FIND("DN",A23,1)),VLOOKUP($A23,'Arbeitsplätze Daten'!$A$3:$P$51,15,FALSE),"")</f>
        <v>0</v>
      </c>
      <c r="AI23" s="278">
        <f>IF(ISNUMBER(FIND("DN",A23,1)),VLOOKUP($A23,'Arbeitsplätze Daten'!$A$3:$P$51,16,FALSE),"")</f>
        <v>0</v>
      </c>
      <c r="AJ23" s="281"/>
      <c r="AK23" s="251" t="str">
        <f t="shared" si="3"/>
        <v/>
      </c>
      <c r="AL23" s="249" t="str">
        <f t="shared" si="4"/>
        <v/>
      </c>
      <c r="AM23" s="250" t="str">
        <f t="shared" si="5"/>
        <v/>
      </c>
      <c r="AN23" s="256" t="b">
        <f>IF(ISERROR(T23),"FALSCH",OR(T23='Helper - Textbausteine'!$B$24,'Arbeitsplatz Übersicht'!T23='Helper - Textbausteine'!$B$27))</f>
        <v>0</v>
      </c>
      <c r="AO23" s="98" t="str">
        <f t="shared" si="6"/>
        <v/>
      </c>
      <c r="AP23" s="75"/>
      <c r="AQ23" s="77"/>
      <c r="AR23" s="204" t="str">
        <f t="shared" si="7"/>
        <v/>
      </c>
      <c r="AS23" s="259" t="str">
        <f t="shared" si="8"/>
        <v/>
      </c>
      <c r="AT23" s="261" t="str">
        <f t="shared" si="9"/>
        <v/>
      </c>
      <c r="AU23" s="90" t="str">
        <f t="shared" si="10"/>
        <v/>
      </c>
      <c r="AV23" s="91" t="str">
        <f>IF(ISNUMBER(AS23),(1000000*(VLOOKUP(AU23,'Helper - Detektoren'!$A$2:$E$18,4,FALSE)))/(24*AO23),"")</f>
        <v/>
      </c>
      <c r="AW23" s="95"/>
    </row>
    <row r="24" spans="1:49" s="5" customFormat="1" ht="50.1" customHeight="1" x14ac:dyDescent="0.25">
      <c r="A24" s="246" t="str">
        <f>IF(ISBLANK('Arbeitsplätze Detektoren'!V26),"",'Arbeitsplätze Detektoren'!V26)</f>
        <v>23_DN_</v>
      </c>
      <c r="B24" s="274" t="str">
        <f>IF(ISBLANK('Arbeitsplätze Detektoren'!A26),"",'Arbeitsplätze Detektoren'!A26)</f>
        <v/>
      </c>
      <c r="C24" s="274" t="str">
        <f>IF(ISBLANK('Arbeitsplätze Detektoren'!B26),"",'Arbeitsplätze Detektoren'!B26)</f>
        <v/>
      </c>
      <c r="D24" s="275" t="str">
        <f>IF(ISBLANK('Arbeitsplätze Detektoren'!C26),"",'Arbeitsplätze Detektoren'!C26)</f>
        <v/>
      </c>
      <c r="E24" s="275" t="str">
        <f>IF(ISBLANK('Arbeitsplätze Detektoren'!D26),"",'Arbeitsplätze Detektoren'!D26)</f>
        <v/>
      </c>
      <c r="F24" s="274" t="str">
        <f>IF(ISBLANK('Arbeitsplätze Detektoren'!E26),"",'Arbeitsplätze Detektoren'!E26)</f>
        <v/>
      </c>
      <c r="G24" s="274" t="str">
        <f>IF(ISBLANK('Arbeitsplätze Detektoren'!F26),"",'Arbeitsplätze Detektoren'!F26)</f>
        <v/>
      </c>
      <c r="H24" s="274" t="str">
        <f>IF(ISBLANK('Arbeitsplätze Detektoren'!G26),"",'Arbeitsplätze Detektoren'!G26)</f>
        <v/>
      </c>
      <c r="I24" s="274" t="str">
        <f>IF(ISBLANK('Arbeitsplätze Detektoren'!H26),"",'Arbeitsplätze Detektoren'!H26)</f>
        <v/>
      </c>
      <c r="J24" s="274" t="str">
        <f>IF(ISBLANK('Arbeitsplätze Detektoren'!J26),"",'Arbeitsplätze Detektoren'!J26)</f>
        <v/>
      </c>
      <c r="K24" s="274" t="str">
        <f>IF(ISBLANK('Arbeitsplätze Detektoren'!K26),"",'Arbeitsplätze Detektoren'!K26)</f>
        <v/>
      </c>
      <c r="L24" s="275" t="str">
        <f>IF(ISBLANK('Arbeitsplätze Detektoren'!L26),"",'Arbeitsplätze Detektoren'!L26)</f>
        <v/>
      </c>
      <c r="M24" s="275" t="str">
        <f>IF(ISBLANK('Arbeitsplätze Detektoren'!M26),"",'Arbeitsplätze Detektoren'!M26)</f>
        <v/>
      </c>
      <c r="N24" s="274" t="str">
        <f>IF(ISBLANK('Arbeitsplätze Detektoren'!N26),"",'Arbeitsplätze Detektoren'!N26)</f>
        <v/>
      </c>
      <c r="O24" s="274" t="str">
        <f>IF(ISBLANK('Arbeitsplätze Detektoren'!O26),"",'Arbeitsplätze Detektoren'!O26)</f>
        <v/>
      </c>
      <c r="P24" s="274" t="str">
        <f>IF(ISBLANK('Arbeitsplätze Detektoren'!P26),"",'Arbeitsplätze Detektoren'!P26)</f>
        <v/>
      </c>
      <c r="Q24" s="274" t="str">
        <f>IF(ISBLANK('Arbeitsplätze Detektoren'!Q26),"",'Arbeitsplätze Detektoren'!Q26)</f>
        <v/>
      </c>
      <c r="R24" s="274" t="str">
        <f>IF(ISBLANK('Arbeitsplätze Detektoren'!R26),"",'Arbeitsplätze Detektoren'!R26)</f>
        <v/>
      </c>
      <c r="S24" s="274" t="str">
        <f>IF(ISBLANK('Arbeitsplätze Detektoren'!S26),"",'Arbeitsplätze Detektoren'!S26)</f>
        <v/>
      </c>
      <c r="T24" s="276" t="str">
        <f>IF(ISBLANK('Arbeitsplätze Detektoren'!T26),"",'Arbeitsplätze Detektoren'!T26)</f>
        <v/>
      </c>
      <c r="U24" s="274" t="str">
        <f>IF(ISBLANK('Arbeitsplätze Detektoren'!U26),"",'Arbeitsplätze Detektoren'!U26)</f>
        <v/>
      </c>
      <c r="V24" s="277"/>
      <c r="W24" s="278" t="str">
        <f>IF(ISNUMBER(FIND("DN",A24,1)),VLOOKUP($A24,'Arbeitsplätze Daten'!$A$3:$P$51,2,FALSE),"")</f>
        <v/>
      </c>
      <c r="X24" s="278" t="str">
        <f>IF(ISNUMBER(FIND("DN",A24,1)),VLOOKUP($A24,'Arbeitsplätze Daten'!$A$3:$P$51,3,FALSE),"")</f>
        <v/>
      </c>
      <c r="Y24" s="278" t="str">
        <f>IF(ISNUMBER(FIND("DN",A24,1)),VLOOKUP($A24,'Arbeitsplätze Daten'!$A$3:$P$51,6,FALSE),"")</f>
        <v/>
      </c>
      <c r="Z24" s="278">
        <f>IF(ISNUMBER(FIND("DN",A24,1)),VLOOKUP($A24,'Arbeitsplätze Daten'!$A$3:$P$51,7,FALSE),"")</f>
        <v>0</v>
      </c>
      <c r="AA24" s="278">
        <f>IF(ISNUMBER(FIND("DN",A24,1)),VLOOKUP($A24,'Arbeitsplätze Daten'!$A$3:$P$51,8,FALSE),"")</f>
        <v>0</v>
      </c>
      <c r="AB24" s="278">
        <f>IF(ISNUMBER(FIND("DN",A24,1)),VLOOKUP($A24,'Arbeitsplätze Daten'!$A$3:$P$51,9,FALSE),"")</f>
        <v>0</v>
      </c>
      <c r="AC24" s="278">
        <f>IF(ISNUMBER(FIND("DN",A24,1)),VLOOKUP($A24,'Arbeitsplätze Daten'!$A$3:$P$51,10,FALSE),"")</f>
        <v>0</v>
      </c>
      <c r="AD24" s="278" t="str">
        <f>IF(ISNUMBER(FIND("DN",A24,1)),VLOOKUP($A24,'Arbeitsplätze Daten'!$A$3:$P$51,11,FALSE),"")</f>
        <v/>
      </c>
      <c r="AE24" s="278" t="str">
        <f>IF(ISNUMBER(FIND("DN",A24,1)),VLOOKUP($A24,'Arbeitsplätze Daten'!$A$3:$P$51,12,FALSE),"")</f>
        <v/>
      </c>
      <c r="AF24" s="278" t="str">
        <f>IF(ISNUMBER(FIND("DN",A24,1)),VLOOKUP($A24,'Arbeitsplätze Daten'!$A$3:$P$51,13,FALSE),"")</f>
        <v/>
      </c>
      <c r="AG24" s="278">
        <f>IF(ISNUMBER(FIND("DN",A24,1)),VLOOKUP($A24,'Arbeitsplätze Daten'!$A$3:$P$51,14,FALSE),"")</f>
        <v>0</v>
      </c>
      <c r="AH24" s="278">
        <f>IF(ISNUMBER(FIND("DN",A24,1)),VLOOKUP($A24,'Arbeitsplätze Daten'!$A$3:$P$51,15,FALSE),"")</f>
        <v>0</v>
      </c>
      <c r="AI24" s="278">
        <f>IF(ISNUMBER(FIND("DN",A24,1)),VLOOKUP($A24,'Arbeitsplätze Daten'!$A$3:$P$51,16,FALSE),"")</f>
        <v>0</v>
      </c>
      <c r="AJ24" s="281"/>
      <c r="AK24" s="251" t="str">
        <f t="shared" si="3"/>
        <v/>
      </c>
      <c r="AL24" s="249" t="str">
        <f t="shared" si="4"/>
        <v/>
      </c>
      <c r="AM24" s="250" t="str">
        <f t="shared" si="5"/>
        <v/>
      </c>
      <c r="AN24" s="256" t="b">
        <f>IF(ISERROR(T24),"FALSCH",OR(T24='Helper - Textbausteine'!$B$24,'Arbeitsplatz Übersicht'!T24='Helper - Textbausteine'!$B$27))</f>
        <v>0</v>
      </c>
      <c r="AO24" s="98" t="str">
        <f t="shared" si="6"/>
        <v/>
      </c>
      <c r="AP24" s="75"/>
      <c r="AQ24" s="77"/>
      <c r="AR24" s="204" t="str">
        <f t="shared" si="7"/>
        <v/>
      </c>
      <c r="AS24" s="259" t="str">
        <f t="shared" si="8"/>
        <v/>
      </c>
      <c r="AT24" s="261" t="str">
        <f t="shared" si="9"/>
        <v/>
      </c>
      <c r="AU24" s="90" t="str">
        <f t="shared" si="10"/>
        <v/>
      </c>
      <c r="AV24" s="91" t="str">
        <f>IF(ISNUMBER(AS24),(1000000*(VLOOKUP(AU24,'Helper - Detektoren'!$A$2:$E$18,4,FALSE)))/(24*AO24),"")</f>
        <v/>
      </c>
      <c r="AW24" s="95"/>
    </row>
    <row r="25" spans="1:49" s="5" customFormat="1" ht="50.1" customHeight="1" x14ac:dyDescent="0.25">
      <c r="A25" s="246" t="str">
        <f>IF(ISBLANK('Arbeitsplätze Detektoren'!V27),"",'Arbeitsplätze Detektoren'!V27)</f>
        <v>24_DN_</v>
      </c>
      <c r="B25" s="274" t="str">
        <f>IF(ISBLANK('Arbeitsplätze Detektoren'!A27),"",'Arbeitsplätze Detektoren'!A27)</f>
        <v/>
      </c>
      <c r="C25" s="274" t="str">
        <f>IF(ISBLANK('Arbeitsplätze Detektoren'!B27),"",'Arbeitsplätze Detektoren'!B27)</f>
        <v/>
      </c>
      <c r="D25" s="275" t="str">
        <f>IF(ISBLANK('Arbeitsplätze Detektoren'!C27),"",'Arbeitsplätze Detektoren'!C27)</f>
        <v/>
      </c>
      <c r="E25" s="275" t="str">
        <f>IF(ISBLANK('Arbeitsplätze Detektoren'!D27),"",'Arbeitsplätze Detektoren'!D27)</f>
        <v/>
      </c>
      <c r="F25" s="274" t="str">
        <f>IF(ISBLANK('Arbeitsplätze Detektoren'!E27),"",'Arbeitsplätze Detektoren'!E27)</f>
        <v/>
      </c>
      <c r="G25" s="274" t="str">
        <f>IF(ISBLANK('Arbeitsplätze Detektoren'!F27),"",'Arbeitsplätze Detektoren'!F27)</f>
        <v/>
      </c>
      <c r="H25" s="274" t="str">
        <f>IF(ISBLANK('Arbeitsplätze Detektoren'!G27),"",'Arbeitsplätze Detektoren'!G27)</f>
        <v/>
      </c>
      <c r="I25" s="274" t="str">
        <f>IF(ISBLANK('Arbeitsplätze Detektoren'!H27),"",'Arbeitsplätze Detektoren'!H27)</f>
        <v/>
      </c>
      <c r="J25" s="274" t="str">
        <f>IF(ISBLANK('Arbeitsplätze Detektoren'!J27),"",'Arbeitsplätze Detektoren'!J27)</f>
        <v/>
      </c>
      <c r="K25" s="274" t="str">
        <f>IF(ISBLANK('Arbeitsplätze Detektoren'!K27),"",'Arbeitsplätze Detektoren'!K27)</f>
        <v/>
      </c>
      <c r="L25" s="275" t="str">
        <f>IF(ISBLANK('Arbeitsplätze Detektoren'!L27),"",'Arbeitsplätze Detektoren'!L27)</f>
        <v/>
      </c>
      <c r="M25" s="275" t="str">
        <f>IF(ISBLANK('Arbeitsplätze Detektoren'!M27),"",'Arbeitsplätze Detektoren'!M27)</f>
        <v/>
      </c>
      <c r="N25" s="274" t="str">
        <f>IF(ISBLANK('Arbeitsplätze Detektoren'!N27),"",'Arbeitsplätze Detektoren'!N27)</f>
        <v/>
      </c>
      <c r="O25" s="274" t="str">
        <f>IF(ISBLANK('Arbeitsplätze Detektoren'!O27),"",'Arbeitsplätze Detektoren'!O27)</f>
        <v/>
      </c>
      <c r="P25" s="274" t="str">
        <f>IF(ISBLANK('Arbeitsplätze Detektoren'!P27),"",'Arbeitsplätze Detektoren'!P27)</f>
        <v/>
      </c>
      <c r="Q25" s="274" t="str">
        <f>IF(ISBLANK('Arbeitsplätze Detektoren'!Q27),"",'Arbeitsplätze Detektoren'!Q27)</f>
        <v/>
      </c>
      <c r="R25" s="274" t="str">
        <f>IF(ISBLANK('Arbeitsplätze Detektoren'!R27),"",'Arbeitsplätze Detektoren'!R27)</f>
        <v/>
      </c>
      <c r="S25" s="274" t="str">
        <f>IF(ISBLANK('Arbeitsplätze Detektoren'!S27),"",'Arbeitsplätze Detektoren'!S27)</f>
        <v/>
      </c>
      <c r="T25" s="276" t="str">
        <f>IF(ISBLANK('Arbeitsplätze Detektoren'!T27),"",'Arbeitsplätze Detektoren'!T27)</f>
        <v/>
      </c>
      <c r="U25" s="274" t="str">
        <f>IF(ISBLANK('Arbeitsplätze Detektoren'!U27),"",'Arbeitsplätze Detektoren'!U27)</f>
        <v/>
      </c>
      <c r="V25" s="277"/>
      <c r="W25" s="278" t="str">
        <f>IF(ISNUMBER(FIND("DN",A25,1)),VLOOKUP($A25,'Arbeitsplätze Daten'!$A$3:$P$51,2,FALSE),"")</f>
        <v/>
      </c>
      <c r="X25" s="278" t="str">
        <f>IF(ISNUMBER(FIND("DN",A25,1)),VLOOKUP($A25,'Arbeitsplätze Daten'!$A$3:$P$51,3,FALSE),"")</f>
        <v/>
      </c>
      <c r="Y25" s="278" t="str">
        <f>IF(ISNUMBER(FIND("DN",A25,1)),VLOOKUP($A25,'Arbeitsplätze Daten'!$A$3:$P$51,6,FALSE),"")</f>
        <v/>
      </c>
      <c r="Z25" s="278">
        <f>IF(ISNUMBER(FIND("DN",A25,1)),VLOOKUP($A25,'Arbeitsplätze Daten'!$A$3:$P$51,7,FALSE),"")</f>
        <v>0</v>
      </c>
      <c r="AA25" s="278">
        <f>IF(ISNUMBER(FIND("DN",A25,1)),VLOOKUP($A25,'Arbeitsplätze Daten'!$A$3:$P$51,8,FALSE),"")</f>
        <v>0</v>
      </c>
      <c r="AB25" s="278">
        <f>IF(ISNUMBER(FIND("DN",A25,1)),VLOOKUP($A25,'Arbeitsplätze Daten'!$A$3:$P$51,9,FALSE),"")</f>
        <v>0</v>
      </c>
      <c r="AC25" s="278">
        <f>IF(ISNUMBER(FIND("DN",A25,1)),VLOOKUP($A25,'Arbeitsplätze Daten'!$A$3:$P$51,10,FALSE),"")</f>
        <v>0</v>
      </c>
      <c r="AD25" s="278" t="str">
        <f>IF(ISNUMBER(FIND("DN",A25,1)),VLOOKUP($A25,'Arbeitsplätze Daten'!$A$3:$P$51,11,FALSE),"")</f>
        <v/>
      </c>
      <c r="AE25" s="278" t="str">
        <f>IF(ISNUMBER(FIND("DN",A25,1)),VLOOKUP($A25,'Arbeitsplätze Daten'!$A$3:$P$51,12,FALSE),"")</f>
        <v/>
      </c>
      <c r="AF25" s="278" t="str">
        <f>IF(ISNUMBER(FIND("DN",A25,1)),VLOOKUP($A25,'Arbeitsplätze Daten'!$A$3:$P$51,13,FALSE),"")</f>
        <v/>
      </c>
      <c r="AG25" s="278">
        <f>IF(ISNUMBER(FIND("DN",A25,1)),VLOOKUP($A25,'Arbeitsplätze Daten'!$A$3:$P$51,14,FALSE),"")</f>
        <v>0</v>
      </c>
      <c r="AH25" s="278">
        <f>IF(ISNUMBER(FIND("DN",A25,1)),VLOOKUP($A25,'Arbeitsplätze Daten'!$A$3:$P$51,15,FALSE),"")</f>
        <v>0</v>
      </c>
      <c r="AI25" s="278">
        <f>IF(ISNUMBER(FIND("DN",A25,1)),VLOOKUP($A25,'Arbeitsplätze Daten'!$A$3:$P$51,16,FALSE),"")</f>
        <v>0</v>
      </c>
      <c r="AJ25" s="281"/>
      <c r="AK25" s="251" t="str">
        <f t="shared" si="3"/>
        <v/>
      </c>
      <c r="AL25" s="249" t="str">
        <f t="shared" si="4"/>
        <v/>
      </c>
      <c r="AM25" s="250" t="str">
        <f t="shared" si="5"/>
        <v/>
      </c>
      <c r="AN25" s="256" t="b">
        <f>IF(ISERROR(T25),"FALSCH",OR(T25='Helper - Textbausteine'!$B$24,'Arbeitsplatz Übersicht'!T25='Helper - Textbausteine'!$B$27))</f>
        <v>0</v>
      </c>
      <c r="AO25" s="98" t="str">
        <f t="shared" si="6"/>
        <v/>
      </c>
      <c r="AP25" s="75"/>
      <c r="AQ25" s="77"/>
      <c r="AR25" s="204" t="str">
        <f t="shared" si="7"/>
        <v/>
      </c>
      <c r="AS25" s="259" t="str">
        <f t="shared" si="8"/>
        <v/>
      </c>
      <c r="AT25" s="261" t="str">
        <f t="shared" si="9"/>
        <v/>
      </c>
      <c r="AU25" s="90" t="str">
        <f t="shared" si="10"/>
        <v/>
      </c>
      <c r="AV25" s="91" t="str">
        <f>IF(ISNUMBER(AS25),(1000000*(VLOOKUP(AU25,'Helper - Detektoren'!$A$2:$E$18,4,FALSE)))/(24*AO25),"")</f>
        <v/>
      </c>
      <c r="AW25" s="95"/>
    </row>
    <row r="26" spans="1:49" s="5" customFormat="1" ht="50.1" customHeight="1" x14ac:dyDescent="0.25">
      <c r="A26" s="246" t="str">
        <f>IF(ISBLANK('Arbeitsplätze Detektoren'!V28),"",'Arbeitsplätze Detektoren'!V28)</f>
        <v>25_DN_</v>
      </c>
      <c r="B26" s="274" t="str">
        <f>IF(ISBLANK('Arbeitsplätze Detektoren'!A28),"",'Arbeitsplätze Detektoren'!A28)</f>
        <v/>
      </c>
      <c r="C26" s="274" t="str">
        <f>IF(ISBLANK('Arbeitsplätze Detektoren'!B28),"",'Arbeitsplätze Detektoren'!B28)</f>
        <v/>
      </c>
      <c r="D26" s="275" t="str">
        <f>IF(ISBLANK('Arbeitsplätze Detektoren'!C28),"",'Arbeitsplätze Detektoren'!C28)</f>
        <v/>
      </c>
      <c r="E26" s="275" t="str">
        <f>IF(ISBLANK('Arbeitsplätze Detektoren'!D28),"",'Arbeitsplätze Detektoren'!D28)</f>
        <v/>
      </c>
      <c r="F26" s="274" t="str">
        <f>IF(ISBLANK('Arbeitsplätze Detektoren'!E28),"",'Arbeitsplätze Detektoren'!E28)</f>
        <v/>
      </c>
      <c r="G26" s="274" t="str">
        <f>IF(ISBLANK('Arbeitsplätze Detektoren'!F28),"",'Arbeitsplätze Detektoren'!F28)</f>
        <v/>
      </c>
      <c r="H26" s="274" t="str">
        <f>IF(ISBLANK('Arbeitsplätze Detektoren'!G28),"",'Arbeitsplätze Detektoren'!G28)</f>
        <v/>
      </c>
      <c r="I26" s="274" t="str">
        <f>IF(ISBLANK('Arbeitsplätze Detektoren'!H28),"",'Arbeitsplätze Detektoren'!H28)</f>
        <v/>
      </c>
      <c r="J26" s="274" t="str">
        <f>IF(ISBLANK('Arbeitsplätze Detektoren'!J28),"",'Arbeitsplätze Detektoren'!J28)</f>
        <v/>
      </c>
      <c r="K26" s="274" t="str">
        <f>IF(ISBLANK('Arbeitsplätze Detektoren'!K28),"",'Arbeitsplätze Detektoren'!K28)</f>
        <v/>
      </c>
      <c r="L26" s="275" t="str">
        <f>IF(ISBLANK('Arbeitsplätze Detektoren'!L28),"",'Arbeitsplätze Detektoren'!L28)</f>
        <v/>
      </c>
      <c r="M26" s="275" t="str">
        <f>IF(ISBLANK('Arbeitsplätze Detektoren'!M28),"",'Arbeitsplätze Detektoren'!M28)</f>
        <v/>
      </c>
      <c r="N26" s="274" t="str">
        <f>IF(ISBLANK('Arbeitsplätze Detektoren'!N28),"",'Arbeitsplätze Detektoren'!N28)</f>
        <v/>
      </c>
      <c r="O26" s="274" t="str">
        <f>IF(ISBLANK('Arbeitsplätze Detektoren'!O28),"",'Arbeitsplätze Detektoren'!O28)</f>
        <v/>
      </c>
      <c r="P26" s="274" t="str">
        <f>IF(ISBLANK('Arbeitsplätze Detektoren'!P28),"",'Arbeitsplätze Detektoren'!P28)</f>
        <v/>
      </c>
      <c r="Q26" s="274" t="str">
        <f>IF(ISBLANK('Arbeitsplätze Detektoren'!Q28),"",'Arbeitsplätze Detektoren'!Q28)</f>
        <v/>
      </c>
      <c r="R26" s="274" t="str">
        <f>IF(ISBLANK('Arbeitsplätze Detektoren'!R28),"",'Arbeitsplätze Detektoren'!R28)</f>
        <v/>
      </c>
      <c r="S26" s="274" t="str">
        <f>IF(ISBLANK('Arbeitsplätze Detektoren'!S28),"",'Arbeitsplätze Detektoren'!S28)</f>
        <v/>
      </c>
      <c r="T26" s="276" t="str">
        <f>IF(ISBLANK('Arbeitsplätze Detektoren'!T28),"",'Arbeitsplätze Detektoren'!T28)</f>
        <v/>
      </c>
      <c r="U26" s="274" t="str">
        <f>IF(ISBLANK('Arbeitsplätze Detektoren'!U28),"",'Arbeitsplätze Detektoren'!U28)</f>
        <v/>
      </c>
      <c r="V26" s="277"/>
      <c r="W26" s="278" t="str">
        <f>IF(ISNUMBER(FIND("DN",A26,1)),VLOOKUP($A26,'Arbeitsplätze Daten'!$A$3:$P$51,2,FALSE),"")</f>
        <v/>
      </c>
      <c r="X26" s="278" t="str">
        <f>IF(ISNUMBER(FIND("DN",A26,1)),VLOOKUP($A26,'Arbeitsplätze Daten'!$A$3:$P$51,3,FALSE),"")</f>
        <v/>
      </c>
      <c r="Y26" s="278" t="str">
        <f>IF(ISNUMBER(FIND("DN",A26,1)),VLOOKUP($A26,'Arbeitsplätze Daten'!$A$3:$P$51,6,FALSE),"")</f>
        <v/>
      </c>
      <c r="Z26" s="278">
        <f>IF(ISNUMBER(FIND("DN",A26,1)),VLOOKUP($A26,'Arbeitsplätze Daten'!$A$3:$P$51,7,FALSE),"")</f>
        <v>0</v>
      </c>
      <c r="AA26" s="278">
        <f>IF(ISNUMBER(FIND("DN",A26,1)),VLOOKUP($A26,'Arbeitsplätze Daten'!$A$3:$P$51,8,FALSE),"")</f>
        <v>0</v>
      </c>
      <c r="AB26" s="278">
        <f>IF(ISNUMBER(FIND("DN",A26,1)),VLOOKUP($A26,'Arbeitsplätze Daten'!$A$3:$P$51,9,FALSE),"")</f>
        <v>0</v>
      </c>
      <c r="AC26" s="278">
        <f>IF(ISNUMBER(FIND("DN",A26,1)),VLOOKUP($A26,'Arbeitsplätze Daten'!$A$3:$P$51,10,FALSE),"")</f>
        <v>0</v>
      </c>
      <c r="AD26" s="278" t="str">
        <f>IF(ISNUMBER(FIND("DN",A26,1)),VLOOKUP($A26,'Arbeitsplätze Daten'!$A$3:$P$51,11,FALSE),"")</f>
        <v/>
      </c>
      <c r="AE26" s="278" t="str">
        <f>IF(ISNUMBER(FIND("DN",A26,1)),VLOOKUP($A26,'Arbeitsplätze Daten'!$A$3:$P$51,12,FALSE),"")</f>
        <v/>
      </c>
      <c r="AF26" s="278" t="str">
        <f>IF(ISNUMBER(FIND("DN",A26,1)),VLOOKUP($A26,'Arbeitsplätze Daten'!$A$3:$P$51,13,FALSE),"")</f>
        <v/>
      </c>
      <c r="AG26" s="278">
        <f>IF(ISNUMBER(FIND("DN",A26,1)),VLOOKUP($A26,'Arbeitsplätze Daten'!$A$3:$P$51,14,FALSE),"")</f>
        <v>0</v>
      </c>
      <c r="AH26" s="278">
        <f>IF(ISNUMBER(FIND("DN",A26,1)),VLOOKUP($A26,'Arbeitsplätze Daten'!$A$3:$P$51,15,FALSE),"")</f>
        <v>0</v>
      </c>
      <c r="AI26" s="278">
        <f>IF(ISNUMBER(FIND("DN",A26,1)),VLOOKUP($A26,'Arbeitsplätze Daten'!$A$3:$P$51,16,FALSE),"")</f>
        <v>0</v>
      </c>
      <c r="AJ26" s="281"/>
      <c r="AK26" s="251" t="str">
        <f t="shared" si="3"/>
        <v/>
      </c>
      <c r="AL26" s="249" t="str">
        <f t="shared" si="4"/>
        <v/>
      </c>
      <c r="AM26" s="250" t="str">
        <f t="shared" si="5"/>
        <v/>
      </c>
      <c r="AN26" s="256" t="b">
        <f>IF(ISERROR(T26),"FALSCH",OR(T26='Helper - Textbausteine'!$B$24,'Arbeitsplatz Übersicht'!T26='Helper - Textbausteine'!$B$27))</f>
        <v>0</v>
      </c>
      <c r="AO26" s="98" t="str">
        <f t="shared" si="6"/>
        <v/>
      </c>
      <c r="AP26" s="75"/>
      <c r="AQ26" s="77"/>
      <c r="AR26" s="204" t="str">
        <f t="shared" si="7"/>
        <v/>
      </c>
      <c r="AS26" s="259" t="str">
        <f t="shared" si="8"/>
        <v/>
      </c>
      <c r="AT26" s="261" t="str">
        <f t="shared" si="9"/>
        <v/>
      </c>
      <c r="AU26" s="90" t="str">
        <f t="shared" si="10"/>
        <v/>
      </c>
      <c r="AV26" s="91" t="str">
        <f>IF(ISNUMBER(AS26),(1000000*(VLOOKUP(AU26,'Helper - Detektoren'!$A$2:$E$18,4,FALSE)))/(24*AO26),"")</f>
        <v/>
      </c>
      <c r="AW26" s="95"/>
    </row>
    <row r="27" spans="1:49" s="5" customFormat="1" ht="50.1" customHeight="1" x14ac:dyDescent="0.25">
      <c r="A27" s="246" t="str">
        <f>IF(ISBLANK('Arbeitsplätze Detektoren'!V29),"",'Arbeitsplätze Detektoren'!V29)</f>
        <v>26_DN_</v>
      </c>
      <c r="B27" s="274" t="str">
        <f>IF(ISBLANK('Arbeitsplätze Detektoren'!A29),"",'Arbeitsplätze Detektoren'!A29)</f>
        <v/>
      </c>
      <c r="C27" s="274" t="str">
        <f>IF(ISBLANK('Arbeitsplätze Detektoren'!B29),"",'Arbeitsplätze Detektoren'!B29)</f>
        <v/>
      </c>
      <c r="D27" s="275" t="str">
        <f>IF(ISBLANK('Arbeitsplätze Detektoren'!C29),"",'Arbeitsplätze Detektoren'!C29)</f>
        <v/>
      </c>
      <c r="E27" s="275" t="str">
        <f>IF(ISBLANK('Arbeitsplätze Detektoren'!D29),"",'Arbeitsplätze Detektoren'!D29)</f>
        <v/>
      </c>
      <c r="F27" s="274" t="str">
        <f>IF(ISBLANK('Arbeitsplätze Detektoren'!E29),"",'Arbeitsplätze Detektoren'!E29)</f>
        <v/>
      </c>
      <c r="G27" s="274" t="str">
        <f>IF(ISBLANK('Arbeitsplätze Detektoren'!F29),"",'Arbeitsplätze Detektoren'!F29)</f>
        <v/>
      </c>
      <c r="H27" s="274" t="str">
        <f>IF(ISBLANK('Arbeitsplätze Detektoren'!G29),"",'Arbeitsplätze Detektoren'!G29)</f>
        <v/>
      </c>
      <c r="I27" s="274" t="str">
        <f>IF(ISBLANK('Arbeitsplätze Detektoren'!H29),"",'Arbeitsplätze Detektoren'!H29)</f>
        <v/>
      </c>
      <c r="J27" s="274" t="str">
        <f>IF(ISBLANK('Arbeitsplätze Detektoren'!J29),"",'Arbeitsplätze Detektoren'!J29)</f>
        <v/>
      </c>
      <c r="K27" s="274" t="str">
        <f>IF(ISBLANK('Arbeitsplätze Detektoren'!K29),"",'Arbeitsplätze Detektoren'!K29)</f>
        <v/>
      </c>
      <c r="L27" s="275" t="str">
        <f>IF(ISBLANK('Arbeitsplätze Detektoren'!L29),"",'Arbeitsplätze Detektoren'!L29)</f>
        <v/>
      </c>
      <c r="M27" s="275" t="str">
        <f>IF(ISBLANK('Arbeitsplätze Detektoren'!M29),"",'Arbeitsplätze Detektoren'!M29)</f>
        <v/>
      </c>
      <c r="N27" s="274" t="str">
        <f>IF(ISBLANK('Arbeitsplätze Detektoren'!N29),"",'Arbeitsplätze Detektoren'!N29)</f>
        <v/>
      </c>
      <c r="O27" s="274" t="str">
        <f>IF(ISBLANK('Arbeitsplätze Detektoren'!O29),"",'Arbeitsplätze Detektoren'!O29)</f>
        <v/>
      </c>
      <c r="P27" s="274" t="str">
        <f>IF(ISBLANK('Arbeitsplätze Detektoren'!P29),"",'Arbeitsplätze Detektoren'!P29)</f>
        <v/>
      </c>
      <c r="Q27" s="274" t="str">
        <f>IF(ISBLANK('Arbeitsplätze Detektoren'!Q29),"",'Arbeitsplätze Detektoren'!Q29)</f>
        <v/>
      </c>
      <c r="R27" s="274" t="str">
        <f>IF(ISBLANK('Arbeitsplätze Detektoren'!R29),"",'Arbeitsplätze Detektoren'!R29)</f>
        <v/>
      </c>
      <c r="S27" s="274" t="str">
        <f>IF(ISBLANK('Arbeitsplätze Detektoren'!S29),"",'Arbeitsplätze Detektoren'!S29)</f>
        <v/>
      </c>
      <c r="T27" s="276" t="str">
        <f>IF(ISBLANK('Arbeitsplätze Detektoren'!T29),"",'Arbeitsplätze Detektoren'!T29)</f>
        <v/>
      </c>
      <c r="U27" s="274" t="str">
        <f>IF(ISBLANK('Arbeitsplätze Detektoren'!U29),"",'Arbeitsplätze Detektoren'!U29)</f>
        <v/>
      </c>
      <c r="V27" s="277"/>
      <c r="W27" s="278" t="str">
        <f>IF(ISNUMBER(FIND("DN",A27,1)),VLOOKUP($A27,'Arbeitsplätze Daten'!$A$3:$P$51,2,FALSE),"")</f>
        <v/>
      </c>
      <c r="X27" s="278" t="str">
        <f>IF(ISNUMBER(FIND("DN",A27,1)),VLOOKUP($A27,'Arbeitsplätze Daten'!$A$3:$P$51,3,FALSE),"")</f>
        <v/>
      </c>
      <c r="Y27" s="278" t="str">
        <f>IF(ISNUMBER(FIND("DN",A27,1)),VLOOKUP($A27,'Arbeitsplätze Daten'!$A$3:$P$51,6,FALSE),"")</f>
        <v/>
      </c>
      <c r="Z27" s="278">
        <f>IF(ISNUMBER(FIND("DN",A27,1)),VLOOKUP($A27,'Arbeitsplätze Daten'!$A$3:$P$51,7,FALSE),"")</f>
        <v>0</v>
      </c>
      <c r="AA27" s="278">
        <f>IF(ISNUMBER(FIND("DN",A27,1)),VLOOKUP($A27,'Arbeitsplätze Daten'!$A$3:$P$51,8,FALSE),"")</f>
        <v>0</v>
      </c>
      <c r="AB27" s="278">
        <f>IF(ISNUMBER(FIND("DN",A27,1)),VLOOKUP($A27,'Arbeitsplätze Daten'!$A$3:$P$51,9,FALSE),"")</f>
        <v>0</v>
      </c>
      <c r="AC27" s="278">
        <f>IF(ISNUMBER(FIND("DN",A27,1)),VLOOKUP($A27,'Arbeitsplätze Daten'!$A$3:$P$51,10,FALSE),"")</f>
        <v>0</v>
      </c>
      <c r="AD27" s="278" t="str">
        <f>IF(ISNUMBER(FIND("DN",A27,1)),VLOOKUP($A27,'Arbeitsplätze Daten'!$A$3:$P$51,11,FALSE),"")</f>
        <v/>
      </c>
      <c r="AE27" s="278" t="str">
        <f>IF(ISNUMBER(FIND("DN",A27,1)),VLOOKUP($A27,'Arbeitsplätze Daten'!$A$3:$P$51,12,FALSE),"")</f>
        <v/>
      </c>
      <c r="AF27" s="278" t="str">
        <f>IF(ISNUMBER(FIND("DN",A27,1)),VLOOKUP($A27,'Arbeitsplätze Daten'!$A$3:$P$51,13,FALSE),"")</f>
        <v/>
      </c>
      <c r="AG27" s="278">
        <f>IF(ISNUMBER(FIND("DN",A27,1)),VLOOKUP($A27,'Arbeitsplätze Daten'!$A$3:$P$51,14,FALSE),"")</f>
        <v>0</v>
      </c>
      <c r="AH27" s="278">
        <f>IF(ISNUMBER(FIND("DN",A27,1)),VLOOKUP($A27,'Arbeitsplätze Daten'!$A$3:$P$51,15,FALSE),"")</f>
        <v>0</v>
      </c>
      <c r="AI27" s="278">
        <f>IF(ISNUMBER(FIND("DN",A27,1)),VLOOKUP($A27,'Arbeitsplätze Daten'!$A$3:$P$51,16,FALSE),"")</f>
        <v>0</v>
      </c>
      <c r="AJ27" s="281"/>
      <c r="AK27" s="251" t="str">
        <f t="shared" si="3"/>
        <v/>
      </c>
      <c r="AL27" s="249" t="str">
        <f t="shared" si="4"/>
        <v/>
      </c>
      <c r="AM27" s="250" t="str">
        <f t="shared" si="5"/>
        <v/>
      </c>
      <c r="AN27" s="256" t="b">
        <f>IF(ISERROR(T27),"FALSCH",OR(T27='Helper - Textbausteine'!$B$24,'Arbeitsplatz Übersicht'!T27='Helper - Textbausteine'!$B$27))</f>
        <v>0</v>
      </c>
      <c r="AO27" s="98" t="str">
        <f t="shared" si="6"/>
        <v/>
      </c>
      <c r="AP27" s="75"/>
      <c r="AQ27" s="77"/>
      <c r="AR27" s="204" t="str">
        <f t="shared" si="7"/>
        <v/>
      </c>
      <c r="AS27" s="259" t="str">
        <f t="shared" si="8"/>
        <v/>
      </c>
      <c r="AT27" s="261" t="str">
        <f t="shared" si="9"/>
        <v/>
      </c>
      <c r="AU27" s="90" t="str">
        <f t="shared" si="10"/>
        <v/>
      </c>
      <c r="AV27" s="91" t="str">
        <f>IF(ISNUMBER(AS27),(1000000*(VLOOKUP(AU27,'Helper - Detektoren'!$A$2:$E$18,4,FALSE)))/(24*AO27),"")</f>
        <v/>
      </c>
      <c r="AW27" s="95"/>
    </row>
    <row r="28" spans="1:49" s="5" customFormat="1" ht="50.1" customHeight="1" x14ac:dyDescent="0.25">
      <c r="A28" s="246" t="str">
        <f>IF(ISBLANK('Arbeitsplätze Detektoren'!V30),"",'Arbeitsplätze Detektoren'!V30)</f>
        <v>27_DN_</v>
      </c>
      <c r="B28" s="274" t="str">
        <f>IF(ISBLANK('Arbeitsplätze Detektoren'!A30),"",'Arbeitsplätze Detektoren'!A30)</f>
        <v/>
      </c>
      <c r="C28" s="274" t="str">
        <f>IF(ISBLANK('Arbeitsplätze Detektoren'!B30),"",'Arbeitsplätze Detektoren'!B30)</f>
        <v/>
      </c>
      <c r="D28" s="275" t="str">
        <f>IF(ISBLANK('Arbeitsplätze Detektoren'!C30),"",'Arbeitsplätze Detektoren'!C30)</f>
        <v/>
      </c>
      <c r="E28" s="275" t="str">
        <f>IF(ISBLANK('Arbeitsplätze Detektoren'!D30),"",'Arbeitsplätze Detektoren'!D30)</f>
        <v/>
      </c>
      <c r="F28" s="274" t="str">
        <f>IF(ISBLANK('Arbeitsplätze Detektoren'!E30),"",'Arbeitsplätze Detektoren'!E30)</f>
        <v/>
      </c>
      <c r="G28" s="274" t="str">
        <f>IF(ISBLANK('Arbeitsplätze Detektoren'!F30),"",'Arbeitsplätze Detektoren'!F30)</f>
        <v/>
      </c>
      <c r="H28" s="274" t="str">
        <f>IF(ISBLANK('Arbeitsplätze Detektoren'!G30),"",'Arbeitsplätze Detektoren'!G30)</f>
        <v/>
      </c>
      <c r="I28" s="274" t="str">
        <f>IF(ISBLANK('Arbeitsplätze Detektoren'!H30),"",'Arbeitsplätze Detektoren'!H30)</f>
        <v/>
      </c>
      <c r="J28" s="274" t="str">
        <f>IF(ISBLANK('Arbeitsplätze Detektoren'!J30),"",'Arbeitsplätze Detektoren'!J30)</f>
        <v/>
      </c>
      <c r="K28" s="274" t="str">
        <f>IF(ISBLANK('Arbeitsplätze Detektoren'!K30),"",'Arbeitsplätze Detektoren'!K30)</f>
        <v/>
      </c>
      <c r="L28" s="275" t="str">
        <f>IF(ISBLANK('Arbeitsplätze Detektoren'!L30),"",'Arbeitsplätze Detektoren'!L30)</f>
        <v/>
      </c>
      <c r="M28" s="275" t="str">
        <f>IF(ISBLANK('Arbeitsplätze Detektoren'!M30),"",'Arbeitsplätze Detektoren'!M30)</f>
        <v/>
      </c>
      <c r="N28" s="274" t="str">
        <f>IF(ISBLANK('Arbeitsplätze Detektoren'!N30),"",'Arbeitsplätze Detektoren'!N30)</f>
        <v/>
      </c>
      <c r="O28" s="274" t="str">
        <f>IF(ISBLANK('Arbeitsplätze Detektoren'!O30),"",'Arbeitsplätze Detektoren'!O30)</f>
        <v/>
      </c>
      <c r="P28" s="274" t="str">
        <f>IF(ISBLANK('Arbeitsplätze Detektoren'!P30),"",'Arbeitsplätze Detektoren'!P30)</f>
        <v/>
      </c>
      <c r="Q28" s="274" t="str">
        <f>IF(ISBLANK('Arbeitsplätze Detektoren'!Q30),"",'Arbeitsplätze Detektoren'!Q30)</f>
        <v/>
      </c>
      <c r="R28" s="274" t="str">
        <f>IF(ISBLANK('Arbeitsplätze Detektoren'!R30),"",'Arbeitsplätze Detektoren'!R30)</f>
        <v/>
      </c>
      <c r="S28" s="274" t="str">
        <f>IF(ISBLANK('Arbeitsplätze Detektoren'!S30),"",'Arbeitsplätze Detektoren'!S30)</f>
        <v/>
      </c>
      <c r="T28" s="276" t="str">
        <f>IF(ISBLANK('Arbeitsplätze Detektoren'!T30),"",'Arbeitsplätze Detektoren'!T30)</f>
        <v/>
      </c>
      <c r="U28" s="274" t="str">
        <f>IF(ISBLANK('Arbeitsplätze Detektoren'!U30),"",'Arbeitsplätze Detektoren'!U30)</f>
        <v/>
      </c>
      <c r="V28" s="277"/>
      <c r="W28" s="278" t="str">
        <f>IF(ISNUMBER(FIND("DN",A28,1)),VLOOKUP($A28,'Arbeitsplätze Daten'!$A$3:$P$51,2,FALSE),"")</f>
        <v/>
      </c>
      <c r="X28" s="278" t="str">
        <f>IF(ISNUMBER(FIND("DN",A28,1)),VLOOKUP($A28,'Arbeitsplätze Daten'!$A$3:$P$51,3,FALSE),"")</f>
        <v/>
      </c>
      <c r="Y28" s="278" t="str">
        <f>IF(ISNUMBER(FIND("DN",A28,1)),VLOOKUP($A28,'Arbeitsplätze Daten'!$A$3:$P$51,6,FALSE),"")</f>
        <v/>
      </c>
      <c r="Z28" s="278">
        <f>IF(ISNUMBER(FIND("DN",A28,1)),VLOOKUP($A28,'Arbeitsplätze Daten'!$A$3:$P$51,7,FALSE),"")</f>
        <v>0</v>
      </c>
      <c r="AA28" s="278">
        <f>IF(ISNUMBER(FIND("DN",A28,1)),VLOOKUP($A28,'Arbeitsplätze Daten'!$A$3:$P$51,8,FALSE),"")</f>
        <v>0</v>
      </c>
      <c r="AB28" s="278">
        <f>IF(ISNUMBER(FIND("DN",A28,1)),VLOOKUP($A28,'Arbeitsplätze Daten'!$A$3:$P$51,9,FALSE),"")</f>
        <v>0</v>
      </c>
      <c r="AC28" s="278">
        <f>IF(ISNUMBER(FIND("DN",A28,1)),VLOOKUP($A28,'Arbeitsplätze Daten'!$A$3:$P$51,10,FALSE),"")</f>
        <v>0</v>
      </c>
      <c r="AD28" s="278" t="str">
        <f>IF(ISNUMBER(FIND("DN",A28,1)),VLOOKUP($A28,'Arbeitsplätze Daten'!$A$3:$P$51,11,FALSE),"")</f>
        <v/>
      </c>
      <c r="AE28" s="278" t="str">
        <f>IF(ISNUMBER(FIND("DN",A28,1)),VLOOKUP($A28,'Arbeitsplätze Daten'!$A$3:$P$51,12,FALSE),"")</f>
        <v/>
      </c>
      <c r="AF28" s="278" t="str">
        <f>IF(ISNUMBER(FIND("DN",A28,1)),VLOOKUP($A28,'Arbeitsplätze Daten'!$A$3:$P$51,13,FALSE),"")</f>
        <v/>
      </c>
      <c r="AG28" s="278">
        <f>IF(ISNUMBER(FIND("DN",A28,1)),VLOOKUP($A28,'Arbeitsplätze Daten'!$A$3:$P$51,14,FALSE),"")</f>
        <v>0</v>
      </c>
      <c r="AH28" s="278">
        <f>IF(ISNUMBER(FIND("DN",A28,1)),VLOOKUP($A28,'Arbeitsplätze Daten'!$A$3:$P$51,15,FALSE),"")</f>
        <v>0</v>
      </c>
      <c r="AI28" s="278">
        <f>IF(ISNUMBER(FIND("DN",A28,1)),VLOOKUP($A28,'Arbeitsplätze Daten'!$A$3:$P$51,16,FALSE),"")</f>
        <v>0</v>
      </c>
      <c r="AJ28" s="281"/>
      <c r="AK28" s="251" t="str">
        <f t="shared" si="3"/>
        <v/>
      </c>
      <c r="AL28" s="249" t="str">
        <f t="shared" si="4"/>
        <v/>
      </c>
      <c r="AM28" s="250" t="str">
        <f t="shared" si="5"/>
        <v/>
      </c>
      <c r="AN28" s="256" t="b">
        <f>IF(ISERROR(T28),"FALSCH",OR(T28='Helper - Textbausteine'!$B$24,'Arbeitsplatz Übersicht'!T28='Helper - Textbausteine'!$B$27))</f>
        <v>0</v>
      </c>
      <c r="AO28" s="98" t="str">
        <f t="shared" si="6"/>
        <v/>
      </c>
      <c r="AP28" s="75"/>
      <c r="AQ28" s="77"/>
      <c r="AR28" s="204" t="str">
        <f t="shared" si="7"/>
        <v/>
      </c>
      <c r="AS28" s="259" t="str">
        <f t="shared" si="8"/>
        <v/>
      </c>
      <c r="AT28" s="261" t="str">
        <f t="shared" si="9"/>
        <v/>
      </c>
      <c r="AU28" s="90" t="str">
        <f t="shared" si="10"/>
        <v/>
      </c>
      <c r="AV28" s="91" t="str">
        <f>IF(ISNUMBER(AS28),(1000000*(VLOOKUP(AU28,'Helper - Detektoren'!$A$2:$E$18,4,FALSE)))/(24*AO28),"")</f>
        <v/>
      </c>
      <c r="AW28" s="95"/>
    </row>
    <row r="29" spans="1:49" s="5" customFormat="1" ht="50.1" customHeight="1" x14ac:dyDescent="0.25">
      <c r="A29" s="246" t="str">
        <f>IF(ISBLANK('Arbeitsplätze Detektoren'!V31),"",'Arbeitsplätze Detektoren'!V31)</f>
        <v>28_DN_</v>
      </c>
      <c r="B29" s="274" t="str">
        <f>IF(ISBLANK('Arbeitsplätze Detektoren'!A31),"",'Arbeitsplätze Detektoren'!A31)</f>
        <v/>
      </c>
      <c r="C29" s="274" t="str">
        <f>IF(ISBLANK('Arbeitsplätze Detektoren'!B31),"",'Arbeitsplätze Detektoren'!B31)</f>
        <v/>
      </c>
      <c r="D29" s="275" t="str">
        <f>IF(ISBLANK('Arbeitsplätze Detektoren'!C31),"",'Arbeitsplätze Detektoren'!C31)</f>
        <v/>
      </c>
      <c r="E29" s="275" t="str">
        <f>IF(ISBLANK('Arbeitsplätze Detektoren'!D31),"",'Arbeitsplätze Detektoren'!D31)</f>
        <v/>
      </c>
      <c r="F29" s="274" t="str">
        <f>IF(ISBLANK('Arbeitsplätze Detektoren'!E31),"",'Arbeitsplätze Detektoren'!E31)</f>
        <v/>
      </c>
      <c r="G29" s="274" t="str">
        <f>IF(ISBLANK('Arbeitsplätze Detektoren'!F31),"",'Arbeitsplätze Detektoren'!F31)</f>
        <v/>
      </c>
      <c r="H29" s="274" t="str">
        <f>IF(ISBLANK('Arbeitsplätze Detektoren'!G31),"",'Arbeitsplätze Detektoren'!G31)</f>
        <v/>
      </c>
      <c r="I29" s="274" t="str">
        <f>IF(ISBLANK('Arbeitsplätze Detektoren'!H31),"",'Arbeitsplätze Detektoren'!H31)</f>
        <v/>
      </c>
      <c r="J29" s="274" t="str">
        <f>IF(ISBLANK('Arbeitsplätze Detektoren'!J31),"",'Arbeitsplätze Detektoren'!J31)</f>
        <v/>
      </c>
      <c r="K29" s="274" t="str">
        <f>IF(ISBLANK('Arbeitsplätze Detektoren'!K31),"",'Arbeitsplätze Detektoren'!K31)</f>
        <v/>
      </c>
      <c r="L29" s="275" t="str">
        <f>IF(ISBLANK('Arbeitsplätze Detektoren'!L31),"",'Arbeitsplätze Detektoren'!L31)</f>
        <v/>
      </c>
      <c r="M29" s="275" t="str">
        <f>IF(ISBLANK('Arbeitsplätze Detektoren'!M31),"",'Arbeitsplätze Detektoren'!M31)</f>
        <v/>
      </c>
      <c r="N29" s="274" t="str">
        <f>IF(ISBLANK('Arbeitsplätze Detektoren'!N31),"",'Arbeitsplätze Detektoren'!N31)</f>
        <v/>
      </c>
      <c r="O29" s="274" t="str">
        <f>IF(ISBLANK('Arbeitsplätze Detektoren'!O31),"",'Arbeitsplätze Detektoren'!O31)</f>
        <v/>
      </c>
      <c r="P29" s="274" t="str">
        <f>IF(ISBLANK('Arbeitsplätze Detektoren'!P31),"",'Arbeitsplätze Detektoren'!P31)</f>
        <v/>
      </c>
      <c r="Q29" s="274" t="str">
        <f>IF(ISBLANK('Arbeitsplätze Detektoren'!Q31),"",'Arbeitsplätze Detektoren'!Q31)</f>
        <v/>
      </c>
      <c r="R29" s="274" t="str">
        <f>IF(ISBLANK('Arbeitsplätze Detektoren'!R31),"",'Arbeitsplätze Detektoren'!R31)</f>
        <v/>
      </c>
      <c r="S29" s="274" t="str">
        <f>IF(ISBLANK('Arbeitsplätze Detektoren'!S31),"",'Arbeitsplätze Detektoren'!S31)</f>
        <v/>
      </c>
      <c r="T29" s="276" t="str">
        <f>IF(ISBLANK('Arbeitsplätze Detektoren'!T31),"",'Arbeitsplätze Detektoren'!T31)</f>
        <v/>
      </c>
      <c r="U29" s="274" t="str">
        <f>IF(ISBLANK('Arbeitsplätze Detektoren'!U31),"",'Arbeitsplätze Detektoren'!U31)</f>
        <v/>
      </c>
      <c r="V29" s="277"/>
      <c r="W29" s="278" t="str">
        <f>IF(ISNUMBER(FIND("DN",A29,1)),VLOOKUP($A29,'Arbeitsplätze Daten'!$A$3:$P$51,2,FALSE),"")</f>
        <v/>
      </c>
      <c r="X29" s="278" t="str">
        <f>IF(ISNUMBER(FIND("DN",A29,1)),VLOOKUP($A29,'Arbeitsplätze Daten'!$A$3:$P$51,3,FALSE),"")</f>
        <v/>
      </c>
      <c r="Y29" s="278" t="str">
        <f>IF(ISNUMBER(FIND("DN",A29,1)),VLOOKUP($A29,'Arbeitsplätze Daten'!$A$3:$P$51,6,FALSE),"")</f>
        <v/>
      </c>
      <c r="Z29" s="278">
        <f>IF(ISNUMBER(FIND("DN",A29,1)),VLOOKUP($A29,'Arbeitsplätze Daten'!$A$3:$P$51,7,FALSE),"")</f>
        <v>0</v>
      </c>
      <c r="AA29" s="278">
        <f>IF(ISNUMBER(FIND("DN",A29,1)),VLOOKUP($A29,'Arbeitsplätze Daten'!$A$3:$P$51,8,FALSE),"")</f>
        <v>0</v>
      </c>
      <c r="AB29" s="278">
        <f>IF(ISNUMBER(FIND("DN",A29,1)),VLOOKUP($A29,'Arbeitsplätze Daten'!$A$3:$P$51,9,FALSE),"")</f>
        <v>0</v>
      </c>
      <c r="AC29" s="278">
        <f>IF(ISNUMBER(FIND("DN",A29,1)),VLOOKUP($A29,'Arbeitsplätze Daten'!$A$3:$P$51,10,FALSE),"")</f>
        <v>0</v>
      </c>
      <c r="AD29" s="278" t="str">
        <f>IF(ISNUMBER(FIND("DN",A29,1)),VLOOKUP($A29,'Arbeitsplätze Daten'!$A$3:$P$51,11,FALSE),"")</f>
        <v/>
      </c>
      <c r="AE29" s="278" t="str">
        <f>IF(ISNUMBER(FIND("DN",A29,1)),VLOOKUP($A29,'Arbeitsplätze Daten'!$A$3:$P$51,12,FALSE),"")</f>
        <v/>
      </c>
      <c r="AF29" s="278" t="str">
        <f>IF(ISNUMBER(FIND("DN",A29,1)),VLOOKUP($A29,'Arbeitsplätze Daten'!$A$3:$P$51,13,FALSE),"")</f>
        <v/>
      </c>
      <c r="AG29" s="278">
        <f>IF(ISNUMBER(FIND("DN",A29,1)),VLOOKUP($A29,'Arbeitsplätze Daten'!$A$3:$P$51,14,FALSE),"")</f>
        <v>0</v>
      </c>
      <c r="AH29" s="278">
        <f>IF(ISNUMBER(FIND("DN",A29,1)),VLOOKUP($A29,'Arbeitsplätze Daten'!$A$3:$P$51,15,FALSE),"")</f>
        <v>0</v>
      </c>
      <c r="AI29" s="278">
        <f>IF(ISNUMBER(FIND("DN",A29,1)),VLOOKUP($A29,'Arbeitsplätze Daten'!$A$3:$P$51,16,FALSE),"")</f>
        <v>0</v>
      </c>
      <c r="AJ29" s="281"/>
      <c r="AK29" s="251" t="str">
        <f t="shared" si="3"/>
        <v/>
      </c>
      <c r="AL29" s="249" t="str">
        <f t="shared" si="4"/>
        <v/>
      </c>
      <c r="AM29" s="250" t="str">
        <f t="shared" si="5"/>
        <v/>
      </c>
      <c r="AN29" s="256" t="b">
        <f>IF(ISERROR(T29),"FALSCH",OR(T29='Helper - Textbausteine'!$B$24,'Arbeitsplatz Übersicht'!T29='Helper - Textbausteine'!$B$27))</f>
        <v>0</v>
      </c>
      <c r="AO29" s="98" t="str">
        <f t="shared" si="6"/>
        <v/>
      </c>
      <c r="AP29" s="75"/>
      <c r="AQ29" s="77"/>
      <c r="AR29" s="204" t="str">
        <f t="shared" si="7"/>
        <v/>
      </c>
      <c r="AS29" s="259" t="str">
        <f t="shared" si="8"/>
        <v/>
      </c>
      <c r="AT29" s="261" t="str">
        <f t="shared" si="9"/>
        <v/>
      </c>
      <c r="AU29" s="90" t="str">
        <f t="shared" si="10"/>
        <v/>
      </c>
      <c r="AV29" s="91" t="str">
        <f>IF(ISNUMBER(AS29),(1000000*(VLOOKUP(AU29,'Helper - Detektoren'!$A$2:$E$18,4,FALSE)))/(24*AO29),"")</f>
        <v/>
      </c>
      <c r="AW29" s="95"/>
    </row>
    <row r="30" spans="1:49" s="5" customFormat="1" ht="50.1" customHeight="1" x14ac:dyDescent="0.25">
      <c r="A30" s="246" t="str">
        <f>IF(ISBLANK('Arbeitsplätze Detektoren'!V32),"",'Arbeitsplätze Detektoren'!V32)</f>
        <v>29_DN_</v>
      </c>
      <c r="B30" s="274" t="str">
        <f>IF(ISBLANK('Arbeitsplätze Detektoren'!A32),"",'Arbeitsplätze Detektoren'!A32)</f>
        <v/>
      </c>
      <c r="C30" s="274" t="str">
        <f>IF(ISBLANK('Arbeitsplätze Detektoren'!B32),"",'Arbeitsplätze Detektoren'!B32)</f>
        <v/>
      </c>
      <c r="D30" s="275" t="str">
        <f>IF(ISBLANK('Arbeitsplätze Detektoren'!C32),"",'Arbeitsplätze Detektoren'!C32)</f>
        <v/>
      </c>
      <c r="E30" s="275" t="str">
        <f>IF(ISBLANK('Arbeitsplätze Detektoren'!D32),"",'Arbeitsplätze Detektoren'!D32)</f>
        <v/>
      </c>
      <c r="F30" s="274" t="str">
        <f>IF(ISBLANK('Arbeitsplätze Detektoren'!E32),"",'Arbeitsplätze Detektoren'!E32)</f>
        <v/>
      </c>
      <c r="G30" s="274" t="str">
        <f>IF(ISBLANK('Arbeitsplätze Detektoren'!F32),"",'Arbeitsplätze Detektoren'!F32)</f>
        <v/>
      </c>
      <c r="H30" s="274" t="str">
        <f>IF(ISBLANK('Arbeitsplätze Detektoren'!G32),"",'Arbeitsplätze Detektoren'!G32)</f>
        <v/>
      </c>
      <c r="I30" s="274" t="str">
        <f>IF(ISBLANK('Arbeitsplätze Detektoren'!H32),"",'Arbeitsplätze Detektoren'!H32)</f>
        <v/>
      </c>
      <c r="J30" s="274" t="str">
        <f>IF(ISBLANK('Arbeitsplätze Detektoren'!J32),"",'Arbeitsplätze Detektoren'!J32)</f>
        <v/>
      </c>
      <c r="K30" s="274" t="str">
        <f>IF(ISBLANK('Arbeitsplätze Detektoren'!K32),"",'Arbeitsplätze Detektoren'!K32)</f>
        <v/>
      </c>
      <c r="L30" s="275" t="str">
        <f>IF(ISBLANK('Arbeitsplätze Detektoren'!L32),"",'Arbeitsplätze Detektoren'!L32)</f>
        <v/>
      </c>
      <c r="M30" s="275" t="str">
        <f>IF(ISBLANK('Arbeitsplätze Detektoren'!M32),"",'Arbeitsplätze Detektoren'!M32)</f>
        <v/>
      </c>
      <c r="N30" s="274" t="str">
        <f>IF(ISBLANK('Arbeitsplätze Detektoren'!N32),"",'Arbeitsplätze Detektoren'!N32)</f>
        <v/>
      </c>
      <c r="O30" s="274" t="str">
        <f>IF(ISBLANK('Arbeitsplätze Detektoren'!O32),"",'Arbeitsplätze Detektoren'!O32)</f>
        <v/>
      </c>
      <c r="P30" s="274" t="str">
        <f>IF(ISBLANK('Arbeitsplätze Detektoren'!P32),"",'Arbeitsplätze Detektoren'!P32)</f>
        <v/>
      </c>
      <c r="Q30" s="274" t="str">
        <f>IF(ISBLANK('Arbeitsplätze Detektoren'!Q32),"",'Arbeitsplätze Detektoren'!Q32)</f>
        <v/>
      </c>
      <c r="R30" s="274" t="str">
        <f>IF(ISBLANK('Arbeitsplätze Detektoren'!R32),"",'Arbeitsplätze Detektoren'!R32)</f>
        <v/>
      </c>
      <c r="S30" s="274" t="str">
        <f>IF(ISBLANK('Arbeitsplätze Detektoren'!S32),"",'Arbeitsplätze Detektoren'!S32)</f>
        <v/>
      </c>
      <c r="T30" s="276" t="str">
        <f>IF(ISBLANK('Arbeitsplätze Detektoren'!T32),"",'Arbeitsplätze Detektoren'!T32)</f>
        <v/>
      </c>
      <c r="U30" s="274" t="str">
        <f>IF(ISBLANK('Arbeitsplätze Detektoren'!U32),"",'Arbeitsplätze Detektoren'!U32)</f>
        <v/>
      </c>
      <c r="V30" s="277"/>
      <c r="W30" s="278" t="str">
        <f>IF(ISNUMBER(FIND("DN",A30,1)),VLOOKUP($A30,'Arbeitsplätze Daten'!$A$3:$P$51,2,FALSE),"")</f>
        <v/>
      </c>
      <c r="X30" s="278" t="str">
        <f>IF(ISNUMBER(FIND("DN",A30,1)),VLOOKUP($A30,'Arbeitsplätze Daten'!$A$3:$P$51,3,FALSE),"")</f>
        <v/>
      </c>
      <c r="Y30" s="278" t="str">
        <f>IF(ISNUMBER(FIND("DN",A30,1)),VLOOKUP($A30,'Arbeitsplätze Daten'!$A$3:$P$51,6,FALSE),"")</f>
        <v/>
      </c>
      <c r="Z30" s="278">
        <f>IF(ISNUMBER(FIND("DN",A30,1)),VLOOKUP($A30,'Arbeitsplätze Daten'!$A$3:$P$51,7,FALSE),"")</f>
        <v>0</v>
      </c>
      <c r="AA30" s="278">
        <f>IF(ISNUMBER(FIND("DN",A30,1)),VLOOKUP($A30,'Arbeitsplätze Daten'!$A$3:$P$51,8,FALSE),"")</f>
        <v>0</v>
      </c>
      <c r="AB30" s="278">
        <f>IF(ISNUMBER(FIND("DN",A30,1)),VLOOKUP($A30,'Arbeitsplätze Daten'!$A$3:$P$51,9,FALSE),"")</f>
        <v>0</v>
      </c>
      <c r="AC30" s="278">
        <f>IF(ISNUMBER(FIND("DN",A30,1)),VLOOKUP($A30,'Arbeitsplätze Daten'!$A$3:$P$51,10,FALSE),"")</f>
        <v>0</v>
      </c>
      <c r="AD30" s="278" t="str">
        <f>IF(ISNUMBER(FIND("DN",A30,1)),VLOOKUP($A30,'Arbeitsplätze Daten'!$A$3:$P$51,11,FALSE),"")</f>
        <v/>
      </c>
      <c r="AE30" s="278" t="str">
        <f>IF(ISNUMBER(FIND("DN",A30,1)),VLOOKUP($A30,'Arbeitsplätze Daten'!$A$3:$P$51,12,FALSE),"")</f>
        <v/>
      </c>
      <c r="AF30" s="278" t="str">
        <f>IF(ISNUMBER(FIND("DN",A30,1)),VLOOKUP($A30,'Arbeitsplätze Daten'!$A$3:$P$51,13,FALSE),"")</f>
        <v/>
      </c>
      <c r="AG30" s="278">
        <f>IF(ISNUMBER(FIND("DN",A30,1)),VLOOKUP($A30,'Arbeitsplätze Daten'!$A$3:$P$51,14,FALSE),"")</f>
        <v>0</v>
      </c>
      <c r="AH30" s="278">
        <f>IF(ISNUMBER(FIND("DN",A30,1)),VLOOKUP($A30,'Arbeitsplätze Daten'!$A$3:$P$51,15,FALSE),"")</f>
        <v>0</v>
      </c>
      <c r="AI30" s="278">
        <f>IF(ISNUMBER(FIND("DN",A30,1)),VLOOKUP($A30,'Arbeitsplätze Daten'!$A$3:$P$51,16,FALSE),"")</f>
        <v>0</v>
      </c>
      <c r="AJ30" s="281"/>
      <c r="AK30" s="251" t="str">
        <f t="shared" si="3"/>
        <v/>
      </c>
      <c r="AL30" s="249" t="str">
        <f t="shared" si="4"/>
        <v/>
      </c>
      <c r="AM30" s="250" t="str">
        <f t="shared" si="5"/>
        <v/>
      </c>
      <c r="AN30" s="256" t="b">
        <f>IF(ISERROR(T30),"FALSCH",OR(T30='Helper - Textbausteine'!$B$24,'Arbeitsplatz Übersicht'!T30='Helper - Textbausteine'!$B$27))</f>
        <v>0</v>
      </c>
      <c r="AO30" s="98" t="str">
        <f t="shared" si="6"/>
        <v/>
      </c>
      <c r="AP30" s="75"/>
      <c r="AQ30" s="77"/>
      <c r="AR30" s="204" t="str">
        <f t="shared" si="7"/>
        <v/>
      </c>
      <c r="AS30" s="259" t="str">
        <f t="shared" si="8"/>
        <v/>
      </c>
      <c r="AT30" s="261" t="str">
        <f t="shared" si="9"/>
        <v/>
      </c>
      <c r="AU30" s="90" t="str">
        <f t="shared" si="10"/>
        <v/>
      </c>
      <c r="AV30" s="91" t="str">
        <f>IF(ISNUMBER(AS30),(1000000*(VLOOKUP(AU30,'Helper - Detektoren'!$A$2:$E$18,4,FALSE)))/(24*AO30),"")</f>
        <v/>
      </c>
      <c r="AW30" s="95"/>
    </row>
    <row r="31" spans="1:49" s="5" customFormat="1" ht="50.1" customHeight="1" x14ac:dyDescent="0.25">
      <c r="A31" s="246" t="str">
        <f>IF(ISBLANK('Arbeitsplätze Detektoren'!V33),"",'Arbeitsplätze Detektoren'!V33)</f>
        <v>30_DN_</v>
      </c>
      <c r="B31" s="274" t="str">
        <f>IF(ISBLANK('Arbeitsplätze Detektoren'!A33),"",'Arbeitsplätze Detektoren'!A33)</f>
        <v/>
      </c>
      <c r="C31" s="274" t="str">
        <f>IF(ISBLANK('Arbeitsplätze Detektoren'!B33),"",'Arbeitsplätze Detektoren'!B33)</f>
        <v/>
      </c>
      <c r="D31" s="275" t="str">
        <f>IF(ISBLANK('Arbeitsplätze Detektoren'!C33),"",'Arbeitsplätze Detektoren'!C33)</f>
        <v/>
      </c>
      <c r="E31" s="275" t="str">
        <f>IF(ISBLANK('Arbeitsplätze Detektoren'!D33),"",'Arbeitsplätze Detektoren'!D33)</f>
        <v/>
      </c>
      <c r="F31" s="274" t="str">
        <f>IF(ISBLANK('Arbeitsplätze Detektoren'!E33),"",'Arbeitsplätze Detektoren'!E33)</f>
        <v/>
      </c>
      <c r="G31" s="274" t="str">
        <f>IF(ISBLANK('Arbeitsplätze Detektoren'!F33),"",'Arbeitsplätze Detektoren'!F33)</f>
        <v/>
      </c>
      <c r="H31" s="274" t="str">
        <f>IF(ISBLANK('Arbeitsplätze Detektoren'!G33),"",'Arbeitsplätze Detektoren'!G33)</f>
        <v/>
      </c>
      <c r="I31" s="274" t="str">
        <f>IF(ISBLANK('Arbeitsplätze Detektoren'!H33),"",'Arbeitsplätze Detektoren'!H33)</f>
        <v/>
      </c>
      <c r="J31" s="274" t="str">
        <f>IF(ISBLANK('Arbeitsplätze Detektoren'!J33),"",'Arbeitsplätze Detektoren'!J33)</f>
        <v/>
      </c>
      <c r="K31" s="274" t="str">
        <f>IF(ISBLANK('Arbeitsplätze Detektoren'!K33),"",'Arbeitsplätze Detektoren'!K33)</f>
        <v/>
      </c>
      <c r="L31" s="275" t="str">
        <f>IF(ISBLANK('Arbeitsplätze Detektoren'!L33),"",'Arbeitsplätze Detektoren'!L33)</f>
        <v/>
      </c>
      <c r="M31" s="275" t="str">
        <f>IF(ISBLANK('Arbeitsplätze Detektoren'!M33),"",'Arbeitsplätze Detektoren'!M33)</f>
        <v/>
      </c>
      <c r="N31" s="274" t="str">
        <f>IF(ISBLANK('Arbeitsplätze Detektoren'!N33),"",'Arbeitsplätze Detektoren'!N33)</f>
        <v/>
      </c>
      <c r="O31" s="274" t="str">
        <f>IF(ISBLANK('Arbeitsplätze Detektoren'!O33),"",'Arbeitsplätze Detektoren'!O33)</f>
        <v/>
      </c>
      <c r="P31" s="274" t="str">
        <f>IF(ISBLANK('Arbeitsplätze Detektoren'!P33),"",'Arbeitsplätze Detektoren'!P33)</f>
        <v/>
      </c>
      <c r="Q31" s="274" t="str">
        <f>IF(ISBLANK('Arbeitsplätze Detektoren'!Q33),"",'Arbeitsplätze Detektoren'!Q33)</f>
        <v/>
      </c>
      <c r="R31" s="274" t="str">
        <f>IF(ISBLANK('Arbeitsplätze Detektoren'!R33),"",'Arbeitsplätze Detektoren'!R33)</f>
        <v/>
      </c>
      <c r="S31" s="274" t="str">
        <f>IF(ISBLANK('Arbeitsplätze Detektoren'!S33),"",'Arbeitsplätze Detektoren'!S33)</f>
        <v/>
      </c>
      <c r="T31" s="276" t="str">
        <f>IF(ISBLANK('Arbeitsplätze Detektoren'!T33),"",'Arbeitsplätze Detektoren'!T33)</f>
        <v/>
      </c>
      <c r="U31" s="274" t="str">
        <f>IF(ISBLANK('Arbeitsplätze Detektoren'!U33),"",'Arbeitsplätze Detektoren'!U33)</f>
        <v/>
      </c>
      <c r="V31" s="277"/>
      <c r="W31" s="278" t="str">
        <f>IF(ISNUMBER(FIND("DN",A31,1)),VLOOKUP($A31,'Arbeitsplätze Daten'!$A$3:$P$51,2,FALSE),"")</f>
        <v/>
      </c>
      <c r="X31" s="278" t="str">
        <f>IF(ISNUMBER(FIND("DN",A31,1)),VLOOKUP($A31,'Arbeitsplätze Daten'!$A$3:$P$51,3,FALSE),"")</f>
        <v/>
      </c>
      <c r="Y31" s="278" t="str">
        <f>IF(ISNUMBER(FIND("DN",A31,1)),VLOOKUP($A31,'Arbeitsplätze Daten'!$A$3:$P$51,6,FALSE),"")</f>
        <v/>
      </c>
      <c r="Z31" s="278">
        <f>IF(ISNUMBER(FIND("DN",A31,1)),VLOOKUP($A31,'Arbeitsplätze Daten'!$A$3:$P$51,7,FALSE),"")</f>
        <v>0</v>
      </c>
      <c r="AA31" s="278">
        <f>IF(ISNUMBER(FIND("DN",A31,1)),VLOOKUP($A31,'Arbeitsplätze Daten'!$A$3:$P$51,8,FALSE),"")</f>
        <v>0</v>
      </c>
      <c r="AB31" s="278">
        <f>IF(ISNUMBER(FIND("DN",A31,1)),VLOOKUP($A31,'Arbeitsplätze Daten'!$A$3:$P$51,9,FALSE),"")</f>
        <v>0</v>
      </c>
      <c r="AC31" s="278">
        <f>IF(ISNUMBER(FIND("DN",A31,1)),VLOOKUP($A31,'Arbeitsplätze Daten'!$A$3:$P$51,10,FALSE),"")</f>
        <v>0</v>
      </c>
      <c r="AD31" s="278" t="str">
        <f>IF(ISNUMBER(FIND("DN",A31,1)),VLOOKUP($A31,'Arbeitsplätze Daten'!$A$3:$P$51,11,FALSE),"")</f>
        <v/>
      </c>
      <c r="AE31" s="278" t="str">
        <f>IF(ISNUMBER(FIND("DN",A31,1)),VLOOKUP($A31,'Arbeitsplätze Daten'!$A$3:$P$51,12,FALSE),"")</f>
        <v/>
      </c>
      <c r="AF31" s="278" t="str">
        <f>IF(ISNUMBER(FIND("DN",A31,1)),VLOOKUP($A31,'Arbeitsplätze Daten'!$A$3:$P$51,13,FALSE),"")</f>
        <v/>
      </c>
      <c r="AG31" s="278">
        <f>IF(ISNUMBER(FIND("DN",A31,1)),VLOOKUP($A31,'Arbeitsplätze Daten'!$A$3:$P$51,14,FALSE),"")</f>
        <v>0</v>
      </c>
      <c r="AH31" s="278">
        <f>IF(ISNUMBER(FIND("DN",A31,1)),VLOOKUP($A31,'Arbeitsplätze Daten'!$A$3:$P$51,15,FALSE),"")</f>
        <v>0</v>
      </c>
      <c r="AI31" s="278">
        <f>IF(ISNUMBER(FIND("DN",A31,1)),VLOOKUP($A31,'Arbeitsplätze Daten'!$A$3:$P$51,16,FALSE),"")</f>
        <v>0</v>
      </c>
      <c r="AJ31" s="281"/>
      <c r="AK31" s="251" t="str">
        <f t="shared" si="3"/>
        <v/>
      </c>
      <c r="AL31" s="249" t="str">
        <f t="shared" si="4"/>
        <v/>
      </c>
      <c r="AM31" s="250" t="str">
        <f t="shared" si="5"/>
        <v/>
      </c>
      <c r="AN31" s="256" t="b">
        <f>IF(ISERROR(T31),"FALSCH",OR(T31='Helper - Textbausteine'!$B$24,'Arbeitsplatz Übersicht'!T31='Helper - Textbausteine'!$B$27))</f>
        <v>0</v>
      </c>
      <c r="AO31" s="98" t="str">
        <f t="shared" si="6"/>
        <v/>
      </c>
      <c r="AP31" s="75"/>
      <c r="AQ31" s="77"/>
      <c r="AR31" s="204" t="str">
        <f t="shared" si="7"/>
        <v/>
      </c>
      <c r="AS31" s="259" t="str">
        <f t="shared" si="8"/>
        <v/>
      </c>
      <c r="AT31" s="261" t="str">
        <f t="shared" si="9"/>
        <v/>
      </c>
      <c r="AU31" s="90" t="str">
        <f t="shared" si="10"/>
        <v/>
      </c>
      <c r="AV31" s="91" t="str">
        <f>IF(ISNUMBER(AS31),(1000000*(VLOOKUP(AU31,'Helper - Detektoren'!$A$2:$E$18,4,FALSE)))/(24*AO31),"")</f>
        <v/>
      </c>
      <c r="AW31" s="95"/>
    </row>
    <row r="32" spans="1:49" s="5" customFormat="1" ht="50.1" customHeight="1" x14ac:dyDescent="0.25">
      <c r="A32" s="246" t="str">
        <f>IF(ISBLANK('Arbeitsplätze Detektoren'!V34),"",'Arbeitsplätze Detektoren'!V34)</f>
        <v>31_DN_</v>
      </c>
      <c r="B32" s="274" t="str">
        <f>IF(ISBLANK('Arbeitsplätze Detektoren'!A34),"",'Arbeitsplätze Detektoren'!A34)</f>
        <v/>
      </c>
      <c r="C32" s="274" t="str">
        <f>IF(ISBLANK('Arbeitsplätze Detektoren'!B34),"",'Arbeitsplätze Detektoren'!B34)</f>
        <v/>
      </c>
      <c r="D32" s="275" t="str">
        <f>IF(ISBLANK('Arbeitsplätze Detektoren'!C34),"",'Arbeitsplätze Detektoren'!C34)</f>
        <v/>
      </c>
      <c r="E32" s="275" t="str">
        <f>IF(ISBLANK('Arbeitsplätze Detektoren'!D34),"",'Arbeitsplätze Detektoren'!D34)</f>
        <v/>
      </c>
      <c r="F32" s="274" t="str">
        <f>IF(ISBLANK('Arbeitsplätze Detektoren'!E34),"",'Arbeitsplätze Detektoren'!E34)</f>
        <v/>
      </c>
      <c r="G32" s="274" t="str">
        <f>IF(ISBLANK('Arbeitsplätze Detektoren'!F34),"",'Arbeitsplätze Detektoren'!F34)</f>
        <v/>
      </c>
      <c r="H32" s="274" t="str">
        <f>IF(ISBLANK('Arbeitsplätze Detektoren'!G34),"",'Arbeitsplätze Detektoren'!G34)</f>
        <v/>
      </c>
      <c r="I32" s="274" t="str">
        <f>IF(ISBLANK('Arbeitsplätze Detektoren'!H34),"",'Arbeitsplätze Detektoren'!H34)</f>
        <v/>
      </c>
      <c r="J32" s="274" t="str">
        <f>IF(ISBLANK('Arbeitsplätze Detektoren'!J34),"",'Arbeitsplätze Detektoren'!J34)</f>
        <v/>
      </c>
      <c r="K32" s="274" t="str">
        <f>IF(ISBLANK('Arbeitsplätze Detektoren'!K34),"",'Arbeitsplätze Detektoren'!K34)</f>
        <v/>
      </c>
      <c r="L32" s="275" t="str">
        <f>IF(ISBLANK('Arbeitsplätze Detektoren'!L34),"",'Arbeitsplätze Detektoren'!L34)</f>
        <v/>
      </c>
      <c r="M32" s="275" t="str">
        <f>IF(ISBLANK('Arbeitsplätze Detektoren'!M34),"",'Arbeitsplätze Detektoren'!M34)</f>
        <v/>
      </c>
      <c r="N32" s="274" t="str">
        <f>IF(ISBLANK('Arbeitsplätze Detektoren'!N34),"",'Arbeitsplätze Detektoren'!N34)</f>
        <v/>
      </c>
      <c r="O32" s="274" t="str">
        <f>IF(ISBLANK('Arbeitsplätze Detektoren'!O34),"",'Arbeitsplätze Detektoren'!O34)</f>
        <v/>
      </c>
      <c r="P32" s="274" t="str">
        <f>IF(ISBLANK('Arbeitsplätze Detektoren'!P34),"",'Arbeitsplätze Detektoren'!P34)</f>
        <v/>
      </c>
      <c r="Q32" s="274" t="str">
        <f>IF(ISBLANK('Arbeitsplätze Detektoren'!Q34),"",'Arbeitsplätze Detektoren'!Q34)</f>
        <v/>
      </c>
      <c r="R32" s="274" t="str">
        <f>IF(ISBLANK('Arbeitsplätze Detektoren'!R34),"",'Arbeitsplätze Detektoren'!R34)</f>
        <v/>
      </c>
      <c r="S32" s="274" t="str">
        <f>IF(ISBLANK('Arbeitsplätze Detektoren'!S34),"",'Arbeitsplätze Detektoren'!S34)</f>
        <v/>
      </c>
      <c r="T32" s="276" t="str">
        <f>IF(ISBLANK('Arbeitsplätze Detektoren'!T34),"",'Arbeitsplätze Detektoren'!T34)</f>
        <v/>
      </c>
      <c r="U32" s="274" t="str">
        <f>IF(ISBLANK('Arbeitsplätze Detektoren'!U34),"",'Arbeitsplätze Detektoren'!U34)</f>
        <v/>
      </c>
      <c r="V32" s="277"/>
      <c r="W32" s="278" t="str">
        <f>IF(ISNUMBER(FIND("DN",A32,1)),VLOOKUP($A32,'Arbeitsplätze Daten'!$A$3:$P$51,2,FALSE),"")</f>
        <v/>
      </c>
      <c r="X32" s="278" t="str">
        <f>IF(ISNUMBER(FIND("DN",A32,1)),VLOOKUP($A32,'Arbeitsplätze Daten'!$A$3:$P$51,3,FALSE),"")</f>
        <v/>
      </c>
      <c r="Y32" s="278" t="str">
        <f>IF(ISNUMBER(FIND("DN",A32,1)),VLOOKUP($A32,'Arbeitsplätze Daten'!$A$3:$P$51,6,FALSE),"")</f>
        <v/>
      </c>
      <c r="Z32" s="278">
        <f>IF(ISNUMBER(FIND("DN",A32,1)),VLOOKUP($A32,'Arbeitsplätze Daten'!$A$3:$P$51,7,FALSE),"")</f>
        <v>0</v>
      </c>
      <c r="AA32" s="278">
        <f>IF(ISNUMBER(FIND("DN",A32,1)),VLOOKUP($A32,'Arbeitsplätze Daten'!$A$3:$P$51,8,FALSE),"")</f>
        <v>0</v>
      </c>
      <c r="AB32" s="278">
        <f>IF(ISNUMBER(FIND("DN",A32,1)),VLOOKUP($A32,'Arbeitsplätze Daten'!$A$3:$P$51,9,FALSE),"")</f>
        <v>0</v>
      </c>
      <c r="AC32" s="278">
        <f>IF(ISNUMBER(FIND("DN",A32,1)),VLOOKUP($A32,'Arbeitsplätze Daten'!$A$3:$P$51,10,FALSE),"")</f>
        <v>0</v>
      </c>
      <c r="AD32" s="278" t="str">
        <f>IF(ISNUMBER(FIND("DN",A32,1)),VLOOKUP($A32,'Arbeitsplätze Daten'!$A$3:$P$51,11,FALSE),"")</f>
        <v/>
      </c>
      <c r="AE32" s="278" t="str">
        <f>IF(ISNUMBER(FIND("DN",A32,1)),VLOOKUP($A32,'Arbeitsplätze Daten'!$A$3:$P$51,12,FALSE),"")</f>
        <v/>
      </c>
      <c r="AF32" s="278" t="str">
        <f>IF(ISNUMBER(FIND("DN",A32,1)),VLOOKUP($A32,'Arbeitsplätze Daten'!$A$3:$P$51,13,FALSE),"")</f>
        <v/>
      </c>
      <c r="AG32" s="278">
        <f>IF(ISNUMBER(FIND("DN",A32,1)),VLOOKUP($A32,'Arbeitsplätze Daten'!$A$3:$P$51,14,FALSE),"")</f>
        <v>0</v>
      </c>
      <c r="AH32" s="278">
        <f>IF(ISNUMBER(FIND("DN",A32,1)),VLOOKUP($A32,'Arbeitsplätze Daten'!$A$3:$P$51,15,FALSE),"")</f>
        <v>0</v>
      </c>
      <c r="AI32" s="278">
        <f>IF(ISNUMBER(FIND("DN",A32,1)),VLOOKUP($A32,'Arbeitsplätze Daten'!$A$3:$P$51,16,FALSE),"")</f>
        <v>0</v>
      </c>
      <c r="AJ32" s="281"/>
      <c r="AK32" s="251" t="str">
        <f t="shared" si="3"/>
        <v/>
      </c>
      <c r="AL32" s="249" t="str">
        <f t="shared" si="4"/>
        <v/>
      </c>
      <c r="AM32" s="250" t="str">
        <f t="shared" si="5"/>
        <v/>
      </c>
      <c r="AN32" s="256" t="b">
        <f>IF(ISERROR(T32),"FALSCH",OR(T32='Helper - Textbausteine'!$B$24,'Arbeitsplatz Übersicht'!T32='Helper - Textbausteine'!$B$27))</f>
        <v>0</v>
      </c>
      <c r="AO32" s="98" t="str">
        <f t="shared" si="6"/>
        <v/>
      </c>
      <c r="AP32" s="75"/>
      <c r="AQ32" s="77"/>
      <c r="AR32" s="204" t="str">
        <f t="shared" si="7"/>
        <v/>
      </c>
      <c r="AS32" s="259" t="str">
        <f t="shared" si="8"/>
        <v/>
      </c>
      <c r="AT32" s="261" t="str">
        <f t="shared" si="9"/>
        <v/>
      </c>
      <c r="AU32" s="90" t="str">
        <f t="shared" si="10"/>
        <v/>
      </c>
      <c r="AV32" s="91" t="str">
        <f>IF(ISNUMBER(AS32),(1000000*(VLOOKUP(AU32,'Helper - Detektoren'!$A$2:$E$18,4,FALSE)))/(24*AO32),"")</f>
        <v/>
      </c>
      <c r="AW32" s="95"/>
    </row>
    <row r="33" spans="1:49" s="5" customFormat="1" ht="50.1" customHeight="1" x14ac:dyDescent="0.25">
      <c r="A33" s="246" t="str">
        <f>IF(ISBLANK('Arbeitsplätze Detektoren'!V35),"",'Arbeitsplätze Detektoren'!V35)</f>
        <v>32_DN_</v>
      </c>
      <c r="B33" s="274" t="str">
        <f>IF(ISBLANK('Arbeitsplätze Detektoren'!A35),"",'Arbeitsplätze Detektoren'!A35)</f>
        <v/>
      </c>
      <c r="C33" s="274" t="str">
        <f>IF(ISBLANK('Arbeitsplätze Detektoren'!B35),"",'Arbeitsplätze Detektoren'!B35)</f>
        <v/>
      </c>
      <c r="D33" s="275" t="str">
        <f>IF(ISBLANK('Arbeitsplätze Detektoren'!C35),"",'Arbeitsplätze Detektoren'!C35)</f>
        <v/>
      </c>
      <c r="E33" s="275" t="str">
        <f>IF(ISBLANK('Arbeitsplätze Detektoren'!D35),"",'Arbeitsplätze Detektoren'!D35)</f>
        <v/>
      </c>
      <c r="F33" s="274" t="str">
        <f>IF(ISBLANK('Arbeitsplätze Detektoren'!E35),"",'Arbeitsplätze Detektoren'!E35)</f>
        <v/>
      </c>
      <c r="G33" s="274" t="str">
        <f>IF(ISBLANK('Arbeitsplätze Detektoren'!F35),"",'Arbeitsplätze Detektoren'!F35)</f>
        <v/>
      </c>
      <c r="H33" s="274" t="str">
        <f>IF(ISBLANK('Arbeitsplätze Detektoren'!G35),"",'Arbeitsplätze Detektoren'!G35)</f>
        <v/>
      </c>
      <c r="I33" s="274" t="str">
        <f>IF(ISBLANK('Arbeitsplätze Detektoren'!H35),"",'Arbeitsplätze Detektoren'!H35)</f>
        <v/>
      </c>
      <c r="J33" s="274" t="str">
        <f>IF(ISBLANK('Arbeitsplätze Detektoren'!J35),"",'Arbeitsplätze Detektoren'!J35)</f>
        <v/>
      </c>
      <c r="K33" s="274" t="str">
        <f>IF(ISBLANK('Arbeitsplätze Detektoren'!K35),"",'Arbeitsplätze Detektoren'!K35)</f>
        <v/>
      </c>
      <c r="L33" s="275" t="str">
        <f>IF(ISBLANK('Arbeitsplätze Detektoren'!L35),"",'Arbeitsplätze Detektoren'!L35)</f>
        <v/>
      </c>
      <c r="M33" s="275" t="str">
        <f>IF(ISBLANK('Arbeitsplätze Detektoren'!M35),"",'Arbeitsplätze Detektoren'!M35)</f>
        <v/>
      </c>
      <c r="N33" s="274" t="str">
        <f>IF(ISBLANK('Arbeitsplätze Detektoren'!N35),"",'Arbeitsplätze Detektoren'!N35)</f>
        <v/>
      </c>
      <c r="O33" s="274" t="str">
        <f>IF(ISBLANK('Arbeitsplätze Detektoren'!O35),"",'Arbeitsplätze Detektoren'!O35)</f>
        <v/>
      </c>
      <c r="P33" s="274" t="str">
        <f>IF(ISBLANK('Arbeitsplätze Detektoren'!P35),"",'Arbeitsplätze Detektoren'!P35)</f>
        <v/>
      </c>
      <c r="Q33" s="274" t="str">
        <f>IF(ISBLANK('Arbeitsplätze Detektoren'!Q35),"",'Arbeitsplätze Detektoren'!Q35)</f>
        <v/>
      </c>
      <c r="R33" s="274" t="str">
        <f>IF(ISBLANK('Arbeitsplätze Detektoren'!R35),"",'Arbeitsplätze Detektoren'!R35)</f>
        <v/>
      </c>
      <c r="S33" s="274" t="str">
        <f>IF(ISBLANK('Arbeitsplätze Detektoren'!S35),"",'Arbeitsplätze Detektoren'!S35)</f>
        <v/>
      </c>
      <c r="T33" s="276" t="str">
        <f>IF(ISBLANK('Arbeitsplätze Detektoren'!T35),"",'Arbeitsplätze Detektoren'!T35)</f>
        <v/>
      </c>
      <c r="U33" s="274" t="str">
        <f>IF(ISBLANK('Arbeitsplätze Detektoren'!U35),"",'Arbeitsplätze Detektoren'!U35)</f>
        <v/>
      </c>
      <c r="V33" s="277"/>
      <c r="W33" s="278" t="str">
        <f>IF(ISNUMBER(FIND("DN",A33,1)),VLOOKUP($A33,'Arbeitsplätze Daten'!$A$3:$P$51,2,FALSE),"")</f>
        <v/>
      </c>
      <c r="X33" s="278" t="str">
        <f>IF(ISNUMBER(FIND("DN",A33,1)),VLOOKUP($A33,'Arbeitsplätze Daten'!$A$3:$P$51,3,FALSE),"")</f>
        <v/>
      </c>
      <c r="Y33" s="278" t="str">
        <f>IF(ISNUMBER(FIND("DN",A33,1)),VLOOKUP($A33,'Arbeitsplätze Daten'!$A$3:$P$51,6,FALSE),"")</f>
        <v/>
      </c>
      <c r="Z33" s="278">
        <f>IF(ISNUMBER(FIND("DN",A33,1)),VLOOKUP($A33,'Arbeitsplätze Daten'!$A$3:$P$51,7,FALSE),"")</f>
        <v>0</v>
      </c>
      <c r="AA33" s="278">
        <f>IF(ISNUMBER(FIND("DN",A33,1)),VLOOKUP($A33,'Arbeitsplätze Daten'!$A$3:$P$51,8,FALSE),"")</f>
        <v>0</v>
      </c>
      <c r="AB33" s="278">
        <f>IF(ISNUMBER(FIND("DN",A33,1)),VLOOKUP($A33,'Arbeitsplätze Daten'!$A$3:$P$51,9,FALSE),"")</f>
        <v>0</v>
      </c>
      <c r="AC33" s="278">
        <f>IF(ISNUMBER(FIND("DN",A33,1)),VLOOKUP($A33,'Arbeitsplätze Daten'!$A$3:$P$51,10,FALSE),"")</f>
        <v>0</v>
      </c>
      <c r="AD33" s="278" t="str">
        <f>IF(ISNUMBER(FIND("DN",A33,1)),VLOOKUP($A33,'Arbeitsplätze Daten'!$A$3:$P$51,11,FALSE),"")</f>
        <v/>
      </c>
      <c r="AE33" s="278" t="str">
        <f>IF(ISNUMBER(FIND("DN",A33,1)),VLOOKUP($A33,'Arbeitsplätze Daten'!$A$3:$P$51,12,FALSE),"")</f>
        <v/>
      </c>
      <c r="AF33" s="278" t="str">
        <f>IF(ISNUMBER(FIND("DN",A33,1)),VLOOKUP($A33,'Arbeitsplätze Daten'!$A$3:$P$51,13,FALSE),"")</f>
        <v/>
      </c>
      <c r="AG33" s="278">
        <f>IF(ISNUMBER(FIND("DN",A33,1)),VLOOKUP($A33,'Arbeitsplätze Daten'!$A$3:$P$51,14,FALSE),"")</f>
        <v>0</v>
      </c>
      <c r="AH33" s="278">
        <f>IF(ISNUMBER(FIND("DN",A33,1)),VLOOKUP($A33,'Arbeitsplätze Daten'!$A$3:$P$51,15,FALSE),"")</f>
        <v>0</v>
      </c>
      <c r="AI33" s="278">
        <f>IF(ISNUMBER(FIND("DN",A33,1)),VLOOKUP($A33,'Arbeitsplätze Daten'!$A$3:$P$51,16,FALSE),"")</f>
        <v>0</v>
      </c>
      <c r="AJ33" s="281"/>
      <c r="AK33" s="251" t="str">
        <f t="shared" si="3"/>
        <v/>
      </c>
      <c r="AL33" s="249" t="str">
        <f t="shared" si="4"/>
        <v/>
      </c>
      <c r="AM33" s="250" t="str">
        <f t="shared" si="5"/>
        <v/>
      </c>
      <c r="AN33" s="256" t="b">
        <f>IF(ISERROR(T33),"FALSCH",OR(T33='Helper - Textbausteine'!$B$24,'Arbeitsplatz Übersicht'!T33='Helper - Textbausteine'!$B$27))</f>
        <v>0</v>
      </c>
      <c r="AO33" s="98" t="str">
        <f t="shared" si="6"/>
        <v/>
      </c>
      <c r="AP33" s="75"/>
      <c r="AQ33" s="77"/>
      <c r="AR33" s="204" t="str">
        <f t="shared" si="7"/>
        <v/>
      </c>
      <c r="AS33" s="259" t="str">
        <f t="shared" si="8"/>
        <v/>
      </c>
      <c r="AT33" s="261" t="str">
        <f t="shared" si="9"/>
        <v/>
      </c>
      <c r="AU33" s="90" t="str">
        <f t="shared" si="10"/>
        <v/>
      </c>
      <c r="AV33" s="91" t="str">
        <f>IF(ISNUMBER(AS33),(1000000*(VLOOKUP(AU33,'Helper - Detektoren'!$A$2:$E$18,4,FALSE)))/(24*AO33),"")</f>
        <v/>
      </c>
      <c r="AW33" s="95"/>
    </row>
    <row r="34" spans="1:49" s="5" customFormat="1" ht="50.1" customHeight="1" x14ac:dyDescent="0.25">
      <c r="A34" s="246" t="str">
        <f>IF(ISBLANK('Arbeitsplätze Detektoren'!V36),"",'Arbeitsplätze Detektoren'!V36)</f>
        <v>33_DN_</v>
      </c>
      <c r="B34" s="274" t="str">
        <f>IF(ISBLANK('Arbeitsplätze Detektoren'!A36),"",'Arbeitsplätze Detektoren'!A36)</f>
        <v/>
      </c>
      <c r="C34" s="274" t="str">
        <f>IF(ISBLANK('Arbeitsplätze Detektoren'!B36),"",'Arbeitsplätze Detektoren'!B36)</f>
        <v/>
      </c>
      <c r="D34" s="275" t="str">
        <f>IF(ISBLANK('Arbeitsplätze Detektoren'!C36),"",'Arbeitsplätze Detektoren'!C36)</f>
        <v/>
      </c>
      <c r="E34" s="275" t="str">
        <f>IF(ISBLANK('Arbeitsplätze Detektoren'!D36),"",'Arbeitsplätze Detektoren'!D36)</f>
        <v/>
      </c>
      <c r="F34" s="274" t="str">
        <f>IF(ISBLANK('Arbeitsplätze Detektoren'!E36),"",'Arbeitsplätze Detektoren'!E36)</f>
        <v/>
      </c>
      <c r="G34" s="274" t="str">
        <f>IF(ISBLANK('Arbeitsplätze Detektoren'!F36),"",'Arbeitsplätze Detektoren'!F36)</f>
        <v/>
      </c>
      <c r="H34" s="274" t="str">
        <f>IF(ISBLANK('Arbeitsplätze Detektoren'!G36),"",'Arbeitsplätze Detektoren'!G36)</f>
        <v/>
      </c>
      <c r="I34" s="274" t="str">
        <f>IF(ISBLANK('Arbeitsplätze Detektoren'!H36),"",'Arbeitsplätze Detektoren'!H36)</f>
        <v/>
      </c>
      <c r="J34" s="274" t="str">
        <f>IF(ISBLANK('Arbeitsplätze Detektoren'!J36),"",'Arbeitsplätze Detektoren'!J36)</f>
        <v/>
      </c>
      <c r="K34" s="274" t="str">
        <f>IF(ISBLANK('Arbeitsplätze Detektoren'!K36),"",'Arbeitsplätze Detektoren'!K36)</f>
        <v/>
      </c>
      <c r="L34" s="275" t="str">
        <f>IF(ISBLANK('Arbeitsplätze Detektoren'!L36),"",'Arbeitsplätze Detektoren'!L36)</f>
        <v/>
      </c>
      <c r="M34" s="275" t="str">
        <f>IF(ISBLANK('Arbeitsplätze Detektoren'!M36),"",'Arbeitsplätze Detektoren'!M36)</f>
        <v/>
      </c>
      <c r="N34" s="274" t="str">
        <f>IF(ISBLANK('Arbeitsplätze Detektoren'!N36),"",'Arbeitsplätze Detektoren'!N36)</f>
        <v/>
      </c>
      <c r="O34" s="274" t="str">
        <f>IF(ISBLANK('Arbeitsplätze Detektoren'!O36),"",'Arbeitsplätze Detektoren'!O36)</f>
        <v/>
      </c>
      <c r="P34" s="274" t="str">
        <f>IF(ISBLANK('Arbeitsplätze Detektoren'!P36),"",'Arbeitsplätze Detektoren'!P36)</f>
        <v/>
      </c>
      <c r="Q34" s="274" t="str">
        <f>IF(ISBLANK('Arbeitsplätze Detektoren'!Q36),"",'Arbeitsplätze Detektoren'!Q36)</f>
        <v/>
      </c>
      <c r="R34" s="274" t="str">
        <f>IF(ISBLANK('Arbeitsplätze Detektoren'!R36),"",'Arbeitsplätze Detektoren'!R36)</f>
        <v/>
      </c>
      <c r="S34" s="274" t="str">
        <f>IF(ISBLANK('Arbeitsplätze Detektoren'!S36),"",'Arbeitsplätze Detektoren'!S36)</f>
        <v/>
      </c>
      <c r="T34" s="276" t="str">
        <f>IF(ISBLANK('Arbeitsplätze Detektoren'!T36),"",'Arbeitsplätze Detektoren'!T36)</f>
        <v/>
      </c>
      <c r="U34" s="274" t="str">
        <f>IF(ISBLANK('Arbeitsplätze Detektoren'!U36),"",'Arbeitsplätze Detektoren'!U36)</f>
        <v/>
      </c>
      <c r="V34" s="277"/>
      <c r="W34" s="278" t="str">
        <f>IF(ISNUMBER(FIND("DN",A34,1)),VLOOKUP($A34,'Arbeitsplätze Daten'!$A$3:$P$51,2,FALSE),"")</f>
        <v/>
      </c>
      <c r="X34" s="278" t="str">
        <f>IF(ISNUMBER(FIND("DN",A34,1)),VLOOKUP($A34,'Arbeitsplätze Daten'!$A$3:$P$51,3,FALSE),"")</f>
        <v/>
      </c>
      <c r="Y34" s="278" t="str">
        <f>IF(ISNUMBER(FIND("DN",A34,1)),VLOOKUP($A34,'Arbeitsplätze Daten'!$A$3:$P$51,6,FALSE),"")</f>
        <v/>
      </c>
      <c r="Z34" s="278">
        <f>IF(ISNUMBER(FIND("DN",A34,1)),VLOOKUP($A34,'Arbeitsplätze Daten'!$A$3:$P$51,7,FALSE),"")</f>
        <v>0</v>
      </c>
      <c r="AA34" s="278">
        <f>IF(ISNUMBER(FIND("DN",A34,1)),VLOOKUP($A34,'Arbeitsplätze Daten'!$A$3:$P$51,8,FALSE),"")</f>
        <v>0</v>
      </c>
      <c r="AB34" s="278">
        <f>IF(ISNUMBER(FIND("DN",A34,1)),VLOOKUP($A34,'Arbeitsplätze Daten'!$A$3:$P$51,9,FALSE),"")</f>
        <v>0</v>
      </c>
      <c r="AC34" s="278">
        <f>IF(ISNUMBER(FIND("DN",A34,1)),VLOOKUP($A34,'Arbeitsplätze Daten'!$A$3:$P$51,10,FALSE),"")</f>
        <v>0</v>
      </c>
      <c r="AD34" s="278" t="str">
        <f>IF(ISNUMBER(FIND("DN",A34,1)),VLOOKUP($A34,'Arbeitsplätze Daten'!$A$3:$P$51,11,FALSE),"")</f>
        <v/>
      </c>
      <c r="AE34" s="278" t="str">
        <f>IF(ISNUMBER(FIND("DN",A34,1)),VLOOKUP($A34,'Arbeitsplätze Daten'!$A$3:$P$51,12,FALSE),"")</f>
        <v/>
      </c>
      <c r="AF34" s="278" t="str">
        <f>IF(ISNUMBER(FIND("DN",A34,1)),VLOOKUP($A34,'Arbeitsplätze Daten'!$A$3:$P$51,13,FALSE),"")</f>
        <v/>
      </c>
      <c r="AG34" s="278">
        <f>IF(ISNUMBER(FIND("DN",A34,1)),VLOOKUP($A34,'Arbeitsplätze Daten'!$A$3:$P$51,14,FALSE),"")</f>
        <v>0</v>
      </c>
      <c r="AH34" s="278">
        <f>IF(ISNUMBER(FIND("DN",A34,1)),VLOOKUP($A34,'Arbeitsplätze Daten'!$A$3:$P$51,15,FALSE),"")</f>
        <v>0</v>
      </c>
      <c r="AI34" s="278">
        <f>IF(ISNUMBER(FIND("DN",A34,1)),VLOOKUP($A34,'Arbeitsplätze Daten'!$A$3:$P$51,16,FALSE),"")</f>
        <v>0</v>
      </c>
      <c r="AJ34" s="281"/>
      <c r="AK34" s="251" t="str">
        <f t="shared" si="3"/>
        <v/>
      </c>
      <c r="AL34" s="249" t="str">
        <f t="shared" si="4"/>
        <v/>
      </c>
      <c r="AM34" s="250" t="str">
        <f t="shared" si="5"/>
        <v/>
      </c>
      <c r="AN34" s="256" t="b">
        <f>IF(ISERROR(T34),"FALSCH",OR(T34='Helper - Textbausteine'!$B$24,'Arbeitsplatz Übersicht'!T34='Helper - Textbausteine'!$B$27))</f>
        <v>0</v>
      </c>
      <c r="AO34" s="98" t="str">
        <f t="shared" si="6"/>
        <v/>
      </c>
      <c r="AP34" s="75"/>
      <c r="AQ34" s="77"/>
      <c r="AR34" s="204" t="str">
        <f t="shared" si="7"/>
        <v/>
      </c>
      <c r="AS34" s="259" t="str">
        <f t="shared" si="8"/>
        <v/>
      </c>
      <c r="AT34" s="261" t="str">
        <f t="shared" si="9"/>
        <v/>
      </c>
      <c r="AU34" s="90" t="str">
        <f t="shared" si="10"/>
        <v/>
      </c>
      <c r="AV34" s="91" t="str">
        <f>IF(ISNUMBER(AS34),(1000000*(VLOOKUP(AU34,'Helper - Detektoren'!$A$2:$E$18,4,FALSE)))/(24*AO34),"")</f>
        <v/>
      </c>
      <c r="AW34" s="95"/>
    </row>
    <row r="35" spans="1:49" s="5" customFormat="1" ht="50.1" customHeight="1" x14ac:dyDescent="0.25">
      <c r="A35" s="246" t="str">
        <f>IF(ISBLANK('Arbeitsplätze Detektoren'!V37),"",'Arbeitsplätze Detektoren'!V37)</f>
        <v>34_DN_</v>
      </c>
      <c r="B35" s="274" t="str">
        <f>IF(ISBLANK('Arbeitsplätze Detektoren'!A37),"",'Arbeitsplätze Detektoren'!A37)</f>
        <v/>
      </c>
      <c r="C35" s="274" t="str">
        <f>IF(ISBLANK('Arbeitsplätze Detektoren'!B37),"",'Arbeitsplätze Detektoren'!B37)</f>
        <v/>
      </c>
      <c r="D35" s="275" t="str">
        <f>IF(ISBLANK('Arbeitsplätze Detektoren'!C37),"",'Arbeitsplätze Detektoren'!C37)</f>
        <v/>
      </c>
      <c r="E35" s="275" t="str">
        <f>IF(ISBLANK('Arbeitsplätze Detektoren'!D37),"",'Arbeitsplätze Detektoren'!D37)</f>
        <v/>
      </c>
      <c r="F35" s="274" t="str">
        <f>IF(ISBLANK('Arbeitsplätze Detektoren'!E37),"",'Arbeitsplätze Detektoren'!E37)</f>
        <v/>
      </c>
      <c r="G35" s="274" t="str">
        <f>IF(ISBLANK('Arbeitsplätze Detektoren'!F37),"",'Arbeitsplätze Detektoren'!F37)</f>
        <v/>
      </c>
      <c r="H35" s="274" t="str">
        <f>IF(ISBLANK('Arbeitsplätze Detektoren'!G37),"",'Arbeitsplätze Detektoren'!G37)</f>
        <v/>
      </c>
      <c r="I35" s="274" t="str">
        <f>IF(ISBLANK('Arbeitsplätze Detektoren'!H37),"",'Arbeitsplätze Detektoren'!H37)</f>
        <v/>
      </c>
      <c r="J35" s="274" t="str">
        <f>IF(ISBLANK('Arbeitsplätze Detektoren'!J37),"",'Arbeitsplätze Detektoren'!J37)</f>
        <v/>
      </c>
      <c r="K35" s="274" t="str">
        <f>IF(ISBLANK('Arbeitsplätze Detektoren'!K37),"",'Arbeitsplätze Detektoren'!K37)</f>
        <v/>
      </c>
      <c r="L35" s="275" t="str">
        <f>IF(ISBLANK('Arbeitsplätze Detektoren'!L37),"",'Arbeitsplätze Detektoren'!L37)</f>
        <v/>
      </c>
      <c r="M35" s="275" t="str">
        <f>IF(ISBLANK('Arbeitsplätze Detektoren'!M37),"",'Arbeitsplätze Detektoren'!M37)</f>
        <v/>
      </c>
      <c r="N35" s="274" t="str">
        <f>IF(ISBLANK('Arbeitsplätze Detektoren'!N37),"",'Arbeitsplätze Detektoren'!N37)</f>
        <v/>
      </c>
      <c r="O35" s="274" t="str">
        <f>IF(ISBLANK('Arbeitsplätze Detektoren'!O37),"",'Arbeitsplätze Detektoren'!O37)</f>
        <v/>
      </c>
      <c r="P35" s="274" t="str">
        <f>IF(ISBLANK('Arbeitsplätze Detektoren'!P37),"",'Arbeitsplätze Detektoren'!P37)</f>
        <v/>
      </c>
      <c r="Q35" s="274" t="str">
        <f>IF(ISBLANK('Arbeitsplätze Detektoren'!Q37),"",'Arbeitsplätze Detektoren'!Q37)</f>
        <v/>
      </c>
      <c r="R35" s="274" t="str">
        <f>IF(ISBLANK('Arbeitsplätze Detektoren'!R37),"",'Arbeitsplätze Detektoren'!R37)</f>
        <v/>
      </c>
      <c r="S35" s="274" t="str">
        <f>IF(ISBLANK('Arbeitsplätze Detektoren'!S37),"",'Arbeitsplätze Detektoren'!S37)</f>
        <v/>
      </c>
      <c r="T35" s="276" t="str">
        <f>IF(ISBLANK('Arbeitsplätze Detektoren'!T37),"",'Arbeitsplätze Detektoren'!T37)</f>
        <v/>
      </c>
      <c r="U35" s="274" t="str">
        <f>IF(ISBLANK('Arbeitsplätze Detektoren'!U37),"",'Arbeitsplätze Detektoren'!U37)</f>
        <v/>
      </c>
      <c r="V35" s="277"/>
      <c r="W35" s="278" t="str">
        <f>IF(ISNUMBER(FIND("DN",A35,1)),VLOOKUP($A35,'Arbeitsplätze Daten'!$A$3:$P$51,2,FALSE),"")</f>
        <v/>
      </c>
      <c r="X35" s="278" t="str">
        <f>IF(ISNUMBER(FIND("DN",A35,1)),VLOOKUP($A35,'Arbeitsplätze Daten'!$A$3:$P$51,3,FALSE),"")</f>
        <v/>
      </c>
      <c r="Y35" s="278" t="str">
        <f>IF(ISNUMBER(FIND("DN",A35,1)),VLOOKUP($A35,'Arbeitsplätze Daten'!$A$3:$P$51,6,FALSE),"")</f>
        <v/>
      </c>
      <c r="Z35" s="278">
        <f>IF(ISNUMBER(FIND("DN",A35,1)),VLOOKUP($A35,'Arbeitsplätze Daten'!$A$3:$P$51,7,FALSE),"")</f>
        <v>0</v>
      </c>
      <c r="AA35" s="278">
        <f>IF(ISNUMBER(FIND("DN",A35,1)),VLOOKUP($A35,'Arbeitsplätze Daten'!$A$3:$P$51,8,FALSE),"")</f>
        <v>0</v>
      </c>
      <c r="AB35" s="278">
        <f>IF(ISNUMBER(FIND("DN",A35,1)),VLOOKUP($A35,'Arbeitsplätze Daten'!$A$3:$P$51,9,FALSE),"")</f>
        <v>0</v>
      </c>
      <c r="AC35" s="278">
        <f>IF(ISNUMBER(FIND("DN",A35,1)),VLOOKUP($A35,'Arbeitsplätze Daten'!$A$3:$P$51,10,FALSE),"")</f>
        <v>0</v>
      </c>
      <c r="AD35" s="278" t="str">
        <f>IF(ISNUMBER(FIND("DN",A35,1)),VLOOKUP($A35,'Arbeitsplätze Daten'!$A$3:$P$51,11,FALSE),"")</f>
        <v/>
      </c>
      <c r="AE35" s="278" t="str">
        <f>IF(ISNUMBER(FIND("DN",A35,1)),VLOOKUP($A35,'Arbeitsplätze Daten'!$A$3:$P$51,12,FALSE),"")</f>
        <v/>
      </c>
      <c r="AF35" s="278" t="str">
        <f>IF(ISNUMBER(FIND("DN",A35,1)),VLOOKUP($A35,'Arbeitsplätze Daten'!$A$3:$P$51,13,FALSE),"")</f>
        <v/>
      </c>
      <c r="AG35" s="278">
        <f>IF(ISNUMBER(FIND("DN",A35,1)),VLOOKUP($A35,'Arbeitsplätze Daten'!$A$3:$P$51,14,FALSE),"")</f>
        <v>0</v>
      </c>
      <c r="AH35" s="278">
        <f>IF(ISNUMBER(FIND("DN",A35,1)),VLOOKUP($A35,'Arbeitsplätze Daten'!$A$3:$P$51,15,FALSE),"")</f>
        <v>0</v>
      </c>
      <c r="AI35" s="278">
        <f>IF(ISNUMBER(FIND("DN",A35,1)),VLOOKUP($A35,'Arbeitsplätze Daten'!$A$3:$P$51,16,FALSE),"")</f>
        <v>0</v>
      </c>
      <c r="AJ35" s="281"/>
      <c r="AK35" s="251" t="str">
        <f t="shared" si="3"/>
        <v/>
      </c>
      <c r="AL35" s="249" t="str">
        <f t="shared" si="4"/>
        <v/>
      </c>
      <c r="AM35" s="250" t="str">
        <f t="shared" si="5"/>
        <v/>
      </c>
      <c r="AN35" s="256" t="b">
        <f>IF(ISERROR(T35),"FALSCH",OR(T35='Helper - Textbausteine'!$B$24,'Arbeitsplatz Übersicht'!T35='Helper - Textbausteine'!$B$27))</f>
        <v>0</v>
      </c>
      <c r="AO35" s="98" t="str">
        <f t="shared" si="6"/>
        <v/>
      </c>
      <c r="AP35" s="75"/>
      <c r="AQ35" s="77"/>
      <c r="AR35" s="204" t="str">
        <f t="shared" si="7"/>
        <v/>
      </c>
      <c r="AS35" s="259" t="str">
        <f t="shared" si="8"/>
        <v/>
      </c>
      <c r="AT35" s="261" t="str">
        <f t="shared" si="9"/>
        <v/>
      </c>
      <c r="AU35" s="90" t="str">
        <f t="shared" si="10"/>
        <v/>
      </c>
      <c r="AV35" s="91" t="str">
        <f>IF(ISNUMBER(AS35),(1000000*(VLOOKUP(AU35,'Helper - Detektoren'!$A$2:$E$18,4,FALSE)))/(24*AO35),"")</f>
        <v/>
      </c>
      <c r="AW35" s="95"/>
    </row>
    <row r="36" spans="1:49" s="5" customFormat="1" ht="50.1" customHeight="1" x14ac:dyDescent="0.25">
      <c r="A36" s="246" t="str">
        <f>IF(ISBLANK('Arbeitsplätze Detektoren'!V38),"",'Arbeitsplätze Detektoren'!V38)</f>
        <v>35_DN_</v>
      </c>
      <c r="B36" s="274" t="str">
        <f>IF(ISBLANK('Arbeitsplätze Detektoren'!A38),"",'Arbeitsplätze Detektoren'!A38)</f>
        <v/>
      </c>
      <c r="C36" s="274" t="str">
        <f>IF(ISBLANK('Arbeitsplätze Detektoren'!B38),"",'Arbeitsplätze Detektoren'!B38)</f>
        <v/>
      </c>
      <c r="D36" s="275" t="str">
        <f>IF(ISBLANK('Arbeitsplätze Detektoren'!C38),"",'Arbeitsplätze Detektoren'!C38)</f>
        <v/>
      </c>
      <c r="E36" s="275" t="str">
        <f>IF(ISBLANK('Arbeitsplätze Detektoren'!D38),"",'Arbeitsplätze Detektoren'!D38)</f>
        <v/>
      </c>
      <c r="F36" s="274" t="str">
        <f>IF(ISBLANK('Arbeitsplätze Detektoren'!E38),"",'Arbeitsplätze Detektoren'!E38)</f>
        <v/>
      </c>
      <c r="G36" s="274" t="str">
        <f>IF(ISBLANK('Arbeitsplätze Detektoren'!F38),"",'Arbeitsplätze Detektoren'!F38)</f>
        <v/>
      </c>
      <c r="H36" s="274" t="str">
        <f>IF(ISBLANK('Arbeitsplätze Detektoren'!G38),"",'Arbeitsplätze Detektoren'!G38)</f>
        <v/>
      </c>
      <c r="I36" s="274" t="str">
        <f>IF(ISBLANK('Arbeitsplätze Detektoren'!H38),"",'Arbeitsplätze Detektoren'!H38)</f>
        <v/>
      </c>
      <c r="J36" s="274" t="str">
        <f>IF(ISBLANK('Arbeitsplätze Detektoren'!J38),"",'Arbeitsplätze Detektoren'!J38)</f>
        <v/>
      </c>
      <c r="K36" s="274" t="str">
        <f>IF(ISBLANK('Arbeitsplätze Detektoren'!K38),"",'Arbeitsplätze Detektoren'!K38)</f>
        <v/>
      </c>
      <c r="L36" s="275" t="str">
        <f>IF(ISBLANK('Arbeitsplätze Detektoren'!L38),"",'Arbeitsplätze Detektoren'!L38)</f>
        <v/>
      </c>
      <c r="M36" s="275" t="str">
        <f>IF(ISBLANK('Arbeitsplätze Detektoren'!M38),"",'Arbeitsplätze Detektoren'!M38)</f>
        <v/>
      </c>
      <c r="N36" s="274" t="str">
        <f>IF(ISBLANK('Arbeitsplätze Detektoren'!N38),"",'Arbeitsplätze Detektoren'!N38)</f>
        <v/>
      </c>
      <c r="O36" s="274" t="str">
        <f>IF(ISBLANK('Arbeitsplätze Detektoren'!O38),"",'Arbeitsplätze Detektoren'!O38)</f>
        <v/>
      </c>
      <c r="P36" s="274" t="str">
        <f>IF(ISBLANK('Arbeitsplätze Detektoren'!P38),"",'Arbeitsplätze Detektoren'!P38)</f>
        <v/>
      </c>
      <c r="Q36" s="274" t="str">
        <f>IF(ISBLANK('Arbeitsplätze Detektoren'!Q38),"",'Arbeitsplätze Detektoren'!Q38)</f>
        <v/>
      </c>
      <c r="R36" s="274" t="str">
        <f>IF(ISBLANK('Arbeitsplätze Detektoren'!R38),"",'Arbeitsplätze Detektoren'!R38)</f>
        <v/>
      </c>
      <c r="S36" s="274" t="str">
        <f>IF(ISBLANK('Arbeitsplätze Detektoren'!S38),"",'Arbeitsplätze Detektoren'!S38)</f>
        <v/>
      </c>
      <c r="T36" s="276" t="str">
        <f>IF(ISBLANK('Arbeitsplätze Detektoren'!T38),"",'Arbeitsplätze Detektoren'!T38)</f>
        <v/>
      </c>
      <c r="U36" s="274" t="str">
        <f>IF(ISBLANK('Arbeitsplätze Detektoren'!U38),"",'Arbeitsplätze Detektoren'!U38)</f>
        <v/>
      </c>
      <c r="V36" s="277"/>
      <c r="W36" s="278" t="str">
        <f>IF(ISNUMBER(FIND("DN",A36,1)),VLOOKUP($A36,'Arbeitsplätze Daten'!$A$3:$P$51,2,FALSE),"")</f>
        <v/>
      </c>
      <c r="X36" s="278" t="str">
        <f>IF(ISNUMBER(FIND("DN",A36,1)),VLOOKUP($A36,'Arbeitsplätze Daten'!$A$3:$P$51,3,FALSE),"")</f>
        <v/>
      </c>
      <c r="Y36" s="278" t="str">
        <f>IF(ISNUMBER(FIND("DN",A36,1)),VLOOKUP($A36,'Arbeitsplätze Daten'!$A$3:$P$51,6,FALSE),"")</f>
        <v/>
      </c>
      <c r="Z36" s="278">
        <f>IF(ISNUMBER(FIND("DN",A36,1)),VLOOKUP($A36,'Arbeitsplätze Daten'!$A$3:$P$51,7,FALSE),"")</f>
        <v>0</v>
      </c>
      <c r="AA36" s="278">
        <f>IF(ISNUMBER(FIND("DN",A36,1)),VLOOKUP($A36,'Arbeitsplätze Daten'!$A$3:$P$51,8,FALSE),"")</f>
        <v>0</v>
      </c>
      <c r="AB36" s="278">
        <f>IF(ISNUMBER(FIND("DN",A36,1)),VLOOKUP($A36,'Arbeitsplätze Daten'!$A$3:$P$51,9,FALSE),"")</f>
        <v>0</v>
      </c>
      <c r="AC36" s="278">
        <f>IF(ISNUMBER(FIND("DN",A36,1)),VLOOKUP($A36,'Arbeitsplätze Daten'!$A$3:$P$51,10,FALSE),"")</f>
        <v>0</v>
      </c>
      <c r="AD36" s="278" t="str">
        <f>IF(ISNUMBER(FIND("DN",A36,1)),VLOOKUP($A36,'Arbeitsplätze Daten'!$A$3:$P$51,11,FALSE),"")</f>
        <v/>
      </c>
      <c r="AE36" s="278" t="str">
        <f>IF(ISNUMBER(FIND("DN",A36,1)),VLOOKUP($A36,'Arbeitsplätze Daten'!$A$3:$P$51,12,FALSE),"")</f>
        <v/>
      </c>
      <c r="AF36" s="278" t="str">
        <f>IF(ISNUMBER(FIND("DN",A36,1)),VLOOKUP($A36,'Arbeitsplätze Daten'!$A$3:$P$51,13,FALSE),"")</f>
        <v/>
      </c>
      <c r="AG36" s="278">
        <f>IF(ISNUMBER(FIND("DN",A36,1)),VLOOKUP($A36,'Arbeitsplätze Daten'!$A$3:$P$51,14,FALSE),"")</f>
        <v>0</v>
      </c>
      <c r="AH36" s="278">
        <f>IF(ISNUMBER(FIND("DN",A36,1)),VLOOKUP($A36,'Arbeitsplätze Daten'!$A$3:$P$51,15,FALSE),"")</f>
        <v>0</v>
      </c>
      <c r="AI36" s="278">
        <f>IF(ISNUMBER(FIND("DN",A36,1)),VLOOKUP($A36,'Arbeitsplätze Daten'!$A$3:$P$51,16,FALSE),"")</f>
        <v>0</v>
      </c>
      <c r="AJ36" s="281"/>
      <c r="AK36" s="251" t="str">
        <f t="shared" si="3"/>
        <v/>
      </c>
      <c r="AL36" s="249" t="str">
        <f t="shared" si="4"/>
        <v/>
      </c>
      <c r="AM36" s="250" t="str">
        <f t="shared" si="5"/>
        <v/>
      </c>
      <c r="AN36" s="256" t="b">
        <f>IF(ISERROR(T36),"FALSCH",OR(T36='Helper - Textbausteine'!$B$24,'Arbeitsplatz Übersicht'!T36='Helper - Textbausteine'!$B$27))</f>
        <v>0</v>
      </c>
      <c r="AO36" s="98" t="str">
        <f t="shared" si="6"/>
        <v/>
      </c>
      <c r="AP36" s="75"/>
      <c r="AQ36" s="77"/>
      <c r="AR36" s="204" t="str">
        <f t="shared" si="7"/>
        <v/>
      </c>
      <c r="AS36" s="259" t="str">
        <f t="shared" si="8"/>
        <v/>
      </c>
      <c r="AT36" s="261" t="str">
        <f t="shared" si="9"/>
        <v/>
      </c>
      <c r="AU36" s="90" t="str">
        <f t="shared" si="10"/>
        <v/>
      </c>
      <c r="AV36" s="91" t="str">
        <f>IF(ISNUMBER(AS36),(1000000*(VLOOKUP(AU36,'Helper - Detektoren'!$A$2:$E$18,4,FALSE)))/(24*AO36),"")</f>
        <v/>
      </c>
      <c r="AW36" s="95"/>
    </row>
    <row r="37" spans="1:49" s="5" customFormat="1" ht="50.1" customHeight="1" x14ac:dyDescent="0.25">
      <c r="A37" s="246" t="str">
        <f>IF(ISBLANK('Arbeitsplätze Detektoren'!V39),"",'Arbeitsplätze Detektoren'!V39)</f>
        <v>36_DN_</v>
      </c>
      <c r="B37" s="274" t="str">
        <f>IF(ISBLANK('Arbeitsplätze Detektoren'!A39),"",'Arbeitsplätze Detektoren'!A39)</f>
        <v/>
      </c>
      <c r="C37" s="274" t="str">
        <f>IF(ISBLANK('Arbeitsplätze Detektoren'!B39),"",'Arbeitsplätze Detektoren'!B39)</f>
        <v/>
      </c>
      <c r="D37" s="275" t="str">
        <f>IF(ISBLANK('Arbeitsplätze Detektoren'!C39),"",'Arbeitsplätze Detektoren'!C39)</f>
        <v/>
      </c>
      <c r="E37" s="275" t="str">
        <f>IF(ISBLANK('Arbeitsplätze Detektoren'!D39),"",'Arbeitsplätze Detektoren'!D39)</f>
        <v/>
      </c>
      <c r="F37" s="274" t="str">
        <f>IF(ISBLANK('Arbeitsplätze Detektoren'!E39),"",'Arbeitsplätze Detektoren'!E39)</f>
        <v/>
      </c>
      <c r="G37" s="274" t="str">
        <f>IF(ISBLANK('Arbeitsplätze Detektoren'!F39),"",'Arbeitsplätze Detektoren'!F39)</f>
        <v/>
      </c>
      <c r="H37" s="274" t="str">
        <f>IF(ISBLANK('Arbeitsplätze Detektoren'!G39),"",'Arbeitsplätze Detektoren'!G39)</f>
        <v/>
      </c>
      <c r="I37" s="274" t="str">
        <f>IF(ISBLANK('Arbeitsplätze Detektoren'!H39),"",'Arbeitsplätze Detektoren'!H39)</f>
        <v/>
      </c>
      <c r="J37" s="274" t="str">
        <f>IF(ISBLANK('Arbeitsplätze Detektoren'!J39),"",'Arbeitsplätze Detektoren'!J39)</f>
        <v/>
      </c>
      <c r="K37" s="274" t="str">
        <f>IF(ISBLANK('Arbeitsplätze Detektoren'!K39),"",'Arbeitsplätze Detektoren'!K39)</f>
        <v/>
      </c>
      <c r="L37" s="275" t="str">
        <f>IF(ISBLANK('Arbeitsplätze Detektoren'!L39),"",'Arbeitsplätze Detektoren'!L39)</f>
        <v/>
      </c>
      <c r="M37" s="275" t="str">
        <f>IF(ISBLANK('Arbeitsplätze Detektoren'!M39),"",'Arbeitsplätze Detektoren'!M39)</f>
        <v/>
      </c>
      <c r="N37" s="274" t="str">
        <f>IF(ISBLANK('Arbeitsplätze Detektoren'!N39),"",'Arbeitsplätze Detektoren'!N39)</f>
        <v/>
      </c>
      <c r="O37" s="274" t="str">
        <f>IF(ISBLANK('Arbeitsplätze Detektoren'!O39),"",'Arbeitsplätze Detektoren'!O39)</f>
        <v/>
      </c>
      <c r="P37" s="274" t="str">
        <f>IF(ISBLANK('Arbeitsplätze Detektoren'!P39),"",'Arbeitsplätze Detektoren'!P39)</f>
        <v/>
      </c>
      <c r="Q37" s="274" t="str">
        <f>IF(ISBLANK('Arbeitsplätze Detektoren'!Q39),"",'Arbeitsplätze Detektoren'!Q39)</f>
        <v/>
      </c>
      <c r="R37" s="274" t="str">
        <f>IF(ISBLANK('Arbeitsplätze Detektoren'!R39),"",'Arbeitsplätze Detektoren'!R39)</f>
        <v/>
      </c>
      <c r="S37" s="274" t="str">
        <f>IF(ISBLANK('Arbeitsplätze Detektoren'!S39),"",'Arbeitsplätze Detektoren'!S39)</f>
        <v/>
      </c>
      <c r="T37" s="276" t="str">
        <f>IF(ISBLANK('Arbeitsplätze Detektoren'!T39),"",'Arbeitsplätze Detektoren'!T39)</f>
        <v/>
      </c>
      <c r="U37" s="274" t="str">
        <f>IF(ISBLANK('Arbeitsplätze Detektoren'!U39),"",'Arbeitsplätze Detektoren'!U39)</f>
        <v/>
      </c>
      <c r="V37" s="277"/>
      <c r="W37" s="278" t="str">
        <f>IF(ISNUMBER(FIND("DN",A37,1)),VLOOKUP($A37,'Arbeitsplätze Daten'!$A$3:$P$51,2,FALSE),"")</f>
        <v/>
      </c>
      <c r="X37" s="278" t="str">
        <f>IF(ISNUMBER(FIND("DN",A37,1)),VLOOKUP($A37,'Arbeitsplätze Daten'!$A$3:$P$51,3,FALSE),"")</f>
        <v/>
      </c>
      <c r="Y37" s="278" t="str">
        <f>IF(ISNUMBER(FIND("DN",A37,1)),VLOOKUP($A37,'Arbeitsplätze Daten'!$A$3:$P$51,6,FALSE),"")</f>
        <v/>
      </c>
      <c r="Z37" s="278">
        <f>IF(ISNUMBER(FIND("DN",A37,1)),VLOOKUP($A37,'Arbeitsplätze Daten'!$A$3:$P$51,7,FALSE),"")</f>
        <v>0</v>
      </c>
      <c r="AA37" s="278">
        <f>IF(ISNUMBER(FIND("DN",A37,1)),VLOOKUP($A37,'Arbeitsplätze Daten'!$A$3:$P$51,8,FALSE),"")</f>
        <v>0</v>
      </c>
      <c r="AB37" s="278">
        <f>IF(ISNUMBER(FIND("DN",A37,1)),VLOOKUP($A37,'Arbeitsplätze Daten'!$A$3:$P$51,9,FALSE),"")</f>
        <v>0</v>
      </c>
      <c r="AC37" s="278">
        <f>IF(ISNUMBER(FIND("DN",A37,1)),VLOOKUP($A37,'Arbeitsplätze Daten'!$A$3:$P$51,10,FALSE),"")</f>
        <v>0</v>
      </c>
      <c r="AD37" s="278" t="str">
        <f>IF(ISNUMBER(FIND("DN",A37,1)),VLOOKUP($A37,'Arbeitsplätze Daten'!$A$3:$P$51,11,FALSE),"")</f>
        <v/>
      </c>
      <c r="AE37" s="278" t="str">
        <f>IF(ISNUMBER(FIND("DN",A37,1)),VLOOKUP($A37,'Arbeitsplätze Daten'!$A$3:$P$51,12,FALSE),"")</f>
        <v/>
      </c>
      <c r="AF37" s="278" t="str">
        <f>IF(ISNUMBER(FIND("DN",A37,1)),VLOOKUP($A37,'Arbeitsplätze Daten'!$A$3:$P$51,13,FALSE),"")</f>
        <v/>
      </c>
      <c r="AG37" s="278">
        <f>IF(ISNUMBER(FIND("DN",A37,1)),VLOOKUP($A37,'Arbeitsplätze Daten'!$A$3:$P$51,14,FALSE),"")</f>
        <v>0</v>
      </c>
      <c r="AH37" s="278">
        <f>IF(ISNUMBER(FIND("DN",A37,1)),VLOOKUP($A37,'Arbeitsplätze Daten'!$A$3:$P$51,15,FALSE),"")</f>
        <v>0</v>
      </c>
      <c r="AI37" s="278">
        <f>IF(ISNUMBER(FIND("DN",A37,1)),VLOOKUP($A37,'Arbeitsplätze Daten'!$A$3:$P$51,16,FALSE),"")</f>
        <v>0</v>
      </c>
      <c r="AJ37" s="281"/>
      <c r="AK37" s="251" t="str">
        <f t="shared" si="3"/>
        <v/>
      </c>
      <c r="AL37" s="249" t="str">
        <f t="shared" si="4"/>
        <v/>
      </c>
      <c r="AM37" s="250" t="str">
        <f t="shared" si="5"/>
        <v/>
      </c>
      <c r="AN37" s="256" t="b">
        <f>IF(ISERROR(T37),"FALSCH",OR(T37='Helper - Textbausteine'!$B$24,'Arbeitsplatz Übersicht'!T37='Helper - Textbausteine'!$B$27))</f>
        <v>0</v>
      </c>
      <c r="AO37" s="98" t="str">
        <f t="shared" si="6"/>
        <v/>
      </c>
      <c r="AP37" s="75"/>
      <c r="AQ37" s="77"/>
      <c r="AR37" s="204" t="str">
        <f t="shared" si="7"/>
        <v/>
      </c>
      <c r="AS37" s="259" t="str">
        <f t="shared" si="8"/>
        <v/>
      </c>
      <c r="AT37" s="261" t="str">
        <f t="shared" si="9"/>
        <v/>
      </c>
      <c r="AU37" s="90" t="str">
        <f t="shared" si="10"/>
        <v/>
      </c>
      <c r="AV37" s="91" t="str">
        <f>IF(ISNUMBER(AS37),(1000000*(VLOOKUP(AU37,'Helper - Detektoren'!$A$2:$E$18,4,FALSE)))/(24*AO37),"")</f>
        <v/>
      </c>
      <c r="AW37" s="95"/>
    </row>
    <row r="38" spans="1:49" s="5" customFormat="1" ht="50.1" customHeight="1" x14ac:dyDescent="0.25">
      <c r="A38" s="246" t="str">
        <f>IF(ISBLANK('Arbeitsplätze Detektoren'!V40),"",'Arbeitsplätze Detektoren'!V40)</f>
        <v>37_DN_</v>
      </c>
      <c r="B38" s="274" t="str">
        <f>IF(ISBLANK('Arbeitsplätze Detektoren'!A40),"",'Arbeitsplätze Detektoren'!A40)</f>
        <v/>
      </c>
      <c r="C38" s="274" t="str">
        <f>IF(ISBLANK('Arbeitsplätze Detektoren'!B40),"",'Arbeitsplätze Detektoren'!B40)</f>
        <v/>
      </c>
      <c r="D38" s="275" t="str">
        <f>IF(ISBLANK('Arbeitsplätze Detektoren'!C40),"",'Arbeitsplätze Detektoren'!C40)</f>
        <v/>
      </c>
      <c r="E38" s="275" t="str">
        <f>IF(ISBLANK('Arbeitsplätze Detektoren'!D40),"",'Arbeitsplätze Detektoren'!D40)</f>
        <v/>
      </c>
      <c r="F38" s="274" t="str">
        <f>IF(ISBLANK('Arbeitsplätze Detektoren'!E40),"",'Arbeitsplätze Detektoren'!E40)</f>
        <v/>
      </c>
      <c r="G38" s="274" t="str">
        <f>IF(ISBLANK('Arbeitsplätze Detektoren'!F40),"",'Arbeitsplätze Detektoren'!F40)</f>
        <v/>
      </c>
      <c r="H38" s="274" t="str">
        <f>IF(ISBLANK('Arbeitsplätze Detektoren'!G40),"",'Arbeitsplätze Detektoren'!G40)</f>
        <v/>
      </c>
      <c r="I38" s="274" t="str">
        <f>IF(ISBLANK('Arbeitsplätze Detektoren'!H40),"",'Arbeitsplätze Detektoren'!H40)</f>
        <v/>
      </c>
      <c r="J38" s="274" t="str">
        <f>IF(ISBLANK('Arbeitsplätze Detektoren'!J40),"",'Arbeitsplätze Detektoren'!J40)</f>
        <v/>
      </c>
      <c r="K38" s="274" t="str">
        <f>IF(ISBLANK('Arbeitsplätze Detektoren'!K40),"",'Arbeitsplätze Detektoren'!K40)</f>
        <v/>
      </c>
      <c r="L38" s="275" t="str">
        <f>IF(ISBLANK('Arbeitsplätze Detektoren'!L40),"",'Arbeitsplätze Detektoren'!L40)</f>
        <v/>
      </c>
      <c r="M38" s="275" t="str">
        <f>IF(ISBLANK('Arbeitsplätze Detektoren'!M40),"",'Arbeitsplätze Detektoren'!M40)</f>
        <v/>
      </c>
      <c r="N38" s="274" t="str">
        <f>IF(ISBLANK('Arbeitsplätze Detektoren'!N40),"",'Arbeitsplätze Detektoren'!N40)</f>
        <v/>
      </c>
      <c r="O38" s="274" t="str">
        <f>IF(ISBLANK('Arbeitsplätze Detektoren'!O40),"",'Arbeitsplätze Detektoren'!O40)</f>
        <v/>
      </c>
      <c r="P38" s="274" t="str">
        <f>IF(ISBLANK('Arbeitsplätze Detektoren'!P40),"",'Arbeitsplätze Detektoren'!P40)</f>
        <v/>
      </c>
      <c r="Q38" s="274" t="str">
        <f>IF(ISBLANK('Arbeitsplätze Detektoren'!Q40),"",'Arbeitsplätze Detektoren'!Q40)</f>
        <v/>
      </c>
      <c r="R38" s="274" t="str">
        <f>IF(ISBLANK('Arbeitsplätze Detektoren'!R40),"",'Arbeitsplätze Detektoren'!R40)</f>
        <v/>
      </c>
      <c r="S38" s="274" t="str">
        <f>IF(ISBLANK('Arbeitsplätze Detektoren'!S40),"",'Arbeitsplätze Detektoren'!S40)</f>
        <v/>
      </c>
      <c r="T38" s="276" t="str">
        <f>IF(ISBLANK('Arbeitsplätze Detektoren'!T40),"",'Arbeitsplätze Detektoren'!T40)</f>
        <v/>
      </c>
      <c r="U38" s="274" t="str">
        <f>IF(ISBLANK('Arbeitsplätze Detektoren'!U40),"",'Arbeitsplätze Detektoren'!U40)</f>
        <v/>
      </c>
      <c r="V38" s="277"/>
      <c r="W38" s="278" t="str">
        <f>IF(ISNUMBER(FIND("DN",A38,1)),VLOOKUP($A38,'Arbeitsplätze Daten'!$A$3:$P$51,2,FALSE),"")</f>
        <v/>
      </c>
      <c r="X38" s="278" t="str">
        <f>IF(ISNUMBER(FIND("DN",A38,1)),VLOOKUP($A38,'Arbeitsplätze Daten'!$A$3:$P$51,3,FALSE),"")</f>
        <v/>
      </c>
      <c r="Y38" s="278" t="str">
        <f>IF(ISNUMBER(FIND("DN",A38,1)),VLOOKUP($A38,'Arbeitsplätze Daten'!$A$3:$P$51,6,FALSE),"")</f>
        <v/>
      </c>
      <c r="Z38" s="278">
        <f>IF(ISNUMBER(FIND("DN",A38,1)),VLOOKUP($A38,'Arbeitsplätze Daten'!$A$3:$P$51,7,FALSE),"")</f>
        <v>0</v>
      </c>
      <c r="AA38" s="278">
        <f>IF(ISNUMBER(FIND("DN",A38,1)),VLOOKUP($A38,'Arbeitsplätze Daten'!$A$3:$P$51,8,FALSE),"")</f>
        <v>0</v>
      </c>
      <c r="AB38" s="278">
        <f>IF(ISNUMBER(FIND("DN",A38,1)),VLOOKUP($A38,'Arbeitsplätze Daten'!$A$3:$P$51,9,FALSE),"")</f>
        <v>0</v>
      </c>
      <c r="AC38" s="278">
        <f>IF(ISNUMBER(FIND("DN",A38,1)),VLOOKUP($A38,'Arbeitsplätze Daten'!$A$3:$P$51,10,FALSE),"")</f>
        <v>0</v>
      </c>
      <c r="AD38" s="278" t="str">
        <f>IF(ISNUMBER(FIND("DN",A38,1)),VLOOKUP($A38,'Arbeitsplätze Daten'!$A$3:$P$51,11,FALSE),"")</f>
        <v/>
      </c>
      <c r="AE38" s="278" t="str">
        <f>IF(ISNUMBER(FIND("DN",A38,1)),VLOOKUP($A38,'Arbeitsplätze Daten'!$A$3:$P$51,12,FALSE),"")</f>
        <v/>
      </c>
      <c r="AF38" s="278" t="str">
        <f>IF(ISNUMBER(FIND("DN",A38,1)),VLOOKUP($A38,'Arbeitsplätze Daten'!$A$3:$P$51,13,FALSE),"")</f>
        <v/>
      </c>
      <c r="AG38" s="278">
        <f>IF(ISNUMBER(FIND("DN",A38,1)),VLOOKUP($A38,'Arbeitsplätze Daten'!$A$3:$P$51,14,FALSE),"")</f>
        <v>0</v>
      </c>
      <c r="AH38" s="278">
        <f>IF(ISNUMBER(FIND("DN",A38,1)),VLOOKUP($A38,'Arbeitsplätze Daten'!$A$3:$P$51,15,FALSE),"")</f>
        <v>0</v>
      </c>
      <c r="AI38" s="278">
        <f>IF(ISNUMBER(FIND("DN",A38,1)),VLOOKUP($A38,'Arbeitsplätze Daten'!$A$3:$P$51,16,FALSE),"")</f>
        <v>0</v>
      </c>
      <c r="AJ38" s="281"/>
      <c r="AK38" s="251" t="str">
        <f t="shared" si="3"/>
        <v/>
      </c>
      <c r="AL38" s="249" t="str">
        <f t="shared" si="4"/>
        <v/>
      </c>
      <c r="AM38" s="250" t="str">
        <f t="shared" si="5"/>
        <v/>
      </c>
      <c r="AN38" s="256" t="b">
        <f>IF(ISERROR(T38),"FALSCH",OR(T38='Helper - Textbausteine'!$B$24,'Arbeitsplatz Übersicht'!T38='Helper - Textbausteine'!$B$27))</f>
        <v>0</v>
      </c>
      <c r="AO38" s="98" t="str">
        <f t="shared" si="6"/>
        <v/>
      </c>
      <c r="AP38" s="75"/>
      <c r="AQ38" s="77"/>
      <c r="AR38" s="204" t="str">
        <f t="shared" si="7"/>
        <v/>
      </c>
      <c r="AS38" s="259" t="str">
        <f t="shared" si="8"/>
        <v/>
      </c>
      <c r="AT38" s="261" t="str">
        <f t="shared" si="9"/>
        <v/>
      </c>
      <c r="AU38" s="90" t="str">
        <f t="shared" si="10"/>
        <v/>
      </c>
      <c r="AV38" s="91" t="str">
        <f>IF(ISNUMBER(AS38),(1000000*(VLOOKUP(AU38,'Helper - Detektoren'!$A$2:$E$18,4,FALSE)))/(24*AO38),"")</f>
        <v/>
      </c>
      <c r="AW38" s="95"/>
    </row>
    <row r="39" spans="1:49" s="5" customFormat="1" ht="50.1" customHeight="1" x14ac:dyDescent="0.25">
      <c r="A39" s="246" t="str">
        <f>IF(ISBLANK('Arbeitsplätze Detektoren'!V41),"",'Arbeitsplätze Detektoren'!V41)</f>
        <v>38_DN_</v>
      </c>
      <c r="B39" s="274" t="str">
        <f>IF(ISBLANK('Arbeitsplätze Detektoren'!A41),"",'Arbeitsplätze Detektoren'!A41)</f>
        <v/>
      </c>
      <c r="C39" s="274" t="str">
        <f>IF(ISBLANK('Arbeitsplätze Detektoren'!B41),"",'Arbeitsplätze Detektoren'!B41)</f>
        <v/>
      </c>
      <c r="D39" s="275" t="str">
        <f>IF(ISBLANK('Arbeitsplätze Detektoren'!C41),"",'Arbeitsplätze Detektoren'!C41)</f>
        <v/>
      </c>
      <c r="E39" s="275" t="str">
        <f>IF(ISBLANK('Arbeitsplätze Detektoren'!D41),"",'Arbeitsplätze Detektoren'!D41)</f>
        <v/>
      </c>
      <c r="F39" s="274" t="str">
        <f>IF(ISBLANK('Arbeitsplätze Detektoren'!E41),"",'Arbeitsplätze Detektoren'!E41)</f>
        <v/>
      </c>
      <c r="G39" s="274" t="str">
        <f>IF(ISBLANK('Arbeitsplätze Detektoren'!F41),"",'Arbeitsplätze Detektoren'!F41)</f>
        <v/>
      </c>
      <c r="H39" s="274" t="str">
        <f>IF(ISBLANK('Arbeitsplätze Detektoren'!G41),"",'Arbeitsplätze Detektoren'!G41)</f>
        <v/>
      </c>
      <c r="I39" s="274" t="str">
        <f>IF(ISBLANK('Arbeitsplätze Detektoren'!H41),"",'Arbeitsplätze Detektoren'!H41)</f>
        <v/>
      </c>
      <c r="J39" s="274" t="str">
        <f>IF(ISBLANK('Arbeitsplätze Detektoren'!J41),"",'Arbeitsplätze Detektoren'!J41)</f>
        <v/>
      </c>
      <c r="K39" s="274" t="str">
        <f>IF(ISBLANK('Arbeitsplätze Detektoren'!K41),"",'Arbeitsplätze Detektoren'!K41)</f>
        <v/>
      </c>
      <c r="L39" s="275" t="str">
        <f>IF(ISBLANK('Arbeitsplätze Detektoren'!L41),"",'Arbeitsplätze Detektoren'!L41)</f>
        <v/>
      </c>
      <c r="M39" s="275" t="str">
        <f>IF(ISBLANK('Arbeitsplätze Detektoren'!M41),"",'Arbeitsplätze Detektoren'!M41)</f>
        <v/>
      </c>
      <c r="N39" s="274" t="str">
        <f>IF(ISBLANK('Arbeitsplätze Detektoren'!N41),"",'Arbeitsplätze Detektoren'!N41)</f>
        <v/>
      </c>
      <c r="O39" s="274" t="str">
        <f>IF(ISBLANK('Arbeitsplätze Detektoren'!O41),"",'Arbeitsplätze Detektoren'!O41)</f>
        <v/>
      </c>
      <c r="P39" s="274" t="str">
        <f>IF(ISBLANK('Arbeitsplätze Detektoren'!P41),"",'Arbeitsplätze Detektoren'!P41)</f>
        <v/>
      </c>
      <c r="Q39" s="274" t="str">
        <f>IF(ISBLANK('Arbeitsplätze Detektoren'!Q41),"",'Arbeitsplätze Detektoren'!Q41)</f>
        <v/>
      </c>
      <c r="R39" s="274" t="str">
        <f>IF(ISBLANK('Arbeitsplätze Detektoren'!R41),"",'Arbeitsplätze Detektoren'!R41)</f>
        <v/>
      </c>
      <c r="S39" s="274" t="str">
        <f>IF(ISBLANK('Arbeitsplätze Detektoren'!S41),"",'Arbeitsplätze Detektoren'!S41)</f>
        <v/>
      </c>
      <c r="T39" s="276" t="str">
        <f>IF(ISBLANK('Arbeitsplätze Detektoren'!T41),"",'Arbeitsplätze Detektoren'!T41)</f>
        <v/>
      </c>
      <c r="U39" s="274" t="str">
        <f>IF(ISBLANK('Arbeitsplätze Detektoren'!U41),"",'Arbeitsplätze Detektoren'!U41)</f>
        <v/>
      </c>
      <c r="V39" s="277"/>
      <c r="W39" s="278" t="str">
        <f>IF(ISNUMBER(FIND("DN",A39,1)),VLOOKUP($A39,'Arbeitsplätze Daten'!$A$3:$P$51,2,FALSE),"")</f>
        <v/>
      </c>
      <c r="X39" s="278" t="str">
        <f>IF(ISNUMBER(FIND("DN",A39,1)),VLOOKUP($A39,'Arbeitsplätze Daten'!$A$3:$P$51,3,FALSE),"")</f>
        <v/>
      </c>
      <c r="Y39" s="278" t="str">
        <f>IF(ISNUMBER(FIND("DN",A39,1)),VLOOKUP($A39,'Arbeitsplätze Daten'!$A$3:$P$51,6,FALSE),"")</f>
        <v/>
      </c>
      <c r="Z39" s="278">
        <f>IF(ISNUMBER(FIND("DN",A39,1)),VLOOKUP($A39,'Arbeitsplätze Daten'!$A$3:$P$51,7,FALSE),"")</f>
        <v>0</v>
      </c>
      <c r="AA39" s="278">
        <f>IF(ISNUMBER(FIND("DN",A39,1)),VLOOKUP($A39,'Arbeitsplätze Daten'!$A$3:$P$51,8,FALSE),"")</f>
        <v>0</v>
      </c>
      <c r="AB39" s="278">
        <f>IF(ISNUMBER(FIND("DN",A39,1)),VLOOKUP($A39,'Arbeitsplätze Daten'!$A$3:$P$51,9,FALSE),"")</f>
        <v>0</v>
      </c>
      <c r="AC39" s="278">
        <f>IF(ISNUMBER(FIND("DN",A39,1)),VLOOKUP($A39,'Arbeitsplätze Daten'!$A$3:$P$51,10,FALSE),"")</f>
        <v>0</v>
      </c>
      <c r="AD39" s="278" t="str">
        <f>IF(ISNUMBER(FIND("DN",A39,1)),VLOOKUP($A39,'Arbeitsplätze Daten'!$A$3:$P$51,11,FALSE),"")</f>
        <v/>
      </c>
      <c r="AE39" s="278" t="str">
        <f>IF(ISNUMBER(FIND("DN",A39,1)),VLOOKUP($A39,'Arbeitsplätze Daten'!$A$3:$P$51,12,FALSE),"")</f>
        <v/>
      </c>
      <c r="AF39" s="278" t="str">
        <f>IF(ISNUMBER(FIND("DN",A39,1)),VLOOKUP($A39,'Arbeitsplätze Daten'!$A$3:$P$51,13,FALSE),"")</f>
        <v/>
      </c>
      <c r="AG39" s="278">
        <f>IF(ISNUMBER(FIND("DN",A39,1)),VLOOKUP($A39,'Arbeitsplätze Daten'!$A$3:$P$51,14,FALSE),"")</f>
        <v>0</v>
      </c>
      <c r="AH39" s="278">
        <f>IF(ISNUMBER(FIND("DN",A39,1)),VLOOKUP($A39,'Arbeitsplätze Daten'!$A$3:$P$51,15,FALSE),"")</f>
        <v>0</v>
      </c>
      <c r="AI39" s="278">
        <f>IF(ISNUMBER(FIND("DN",A39,1)),VLOOKUP($A39,'Arbeitsplätze Daten'!$A$3:$P$51,16,FALSE),"")</f>
        <v>0</v>
      </c>
      <c r="AJ39" s="281"/>
      <c r="AK39" s="251" t="str">
        <f t="shared" si="3"/>
        <v/>
      </c>
      <c r="AL39" s="249" t="str">
        <f t="shared" si="4"/>
        <v/>
      </c>
      <c r="AM39" s="250" t="str">
        <f t="shared" si="5"/>
        <v/>
      </c>
      <c r="AN39" s="256" t="b">
        <f>IF(ISERROR(T39),"FALSCH",OR(T39='Helper - Textbausteine'!$B$24,'Arbeitsplatz Übersicht'!T39='Helper - Textbausteine'!$B$27))</f>
        <v>0</v>
      </c>
      <c r="AO39" s="98" t="str">
        <f t="shared" si="6"/>
        <v/>
      </c>
      <c r="AP39" s="75"/>
      <c r="AQ39" s="77"/>
      <c r="AR39" s="204" t="str">
        <f t="shared" si="7"/>
        <v/>
      </c>
      <c r="AS39" s="259" t="str">
        <f t="shared" si="8"/>
        <v/>
      </c>
      <c r="AT39" s="261" t="str">
        <f t="shared" si="9"/>
        <v/>
      </c>
      <c r="AU39" s="90" t="str">
        <f t="shared" si="10"/>
        <v/>
      </c>
      <c r="AV39" s="91" t="str">
        <f>IF(ISNUMBER(AS39),(1000000*(VLOOKUP(AU39,'Helper - Detektoren'!$A$2:$E$18,4,FALSE)))/(24*AO39),"")</f>
        <v/>
      </c>
      <c r="AW39" s="95"/>
    </row>
    <row r="40" spans="1:49" s="5" customFormat="1" ht="50.1" customHeight="1" x14ac:dyDescent="0.25">
      <c r="A40" s="246" t="str">
        <f>IF(ISBLANK('Arbeitsplätze Detektoren'!V42),"",'Arbeitsplätze Detektoren'!V42)</f>
        <v>39_DN_</v>
      </c>
      <c r="B40" s="274" t="str">
        <f>IF(ISBLANK('Arbeitsplätze Detektoren'!A42),"",'Arbeitsplätze Detektoren'!A42)</f>
        <v/>
      </c>
      <c r="C40" s="274" t="str">
        <f>IF(ISBLANK('Arbeitsplätze Detektoren'!B42),"",'Arbeitsplätze Detektoren'!B42)</f>
        <v/>
      </c>
      <c r="D40" s="275" t="str">
        <f>IF(ISBLANK('Arbeitsplätze Detektoren'!C42),"",'Arbeitsplätze Detektoren'!C42)</f>
        <v/>
      </c>
      <c r="E40" s="275" t="str">
        <f>IF(ISBLANK('Arbeitsplätze Detektoren'!D42),"",'Arbeitsplätze Detektoren'!D42)</f>
        <v/>
      </c>
      <c r="F40" s="274" t="str">
        <f>IF(ISBLANK('Arbeitsplätze Detektoren'!E42),"",'Arbeitsplätze Detektoren'!E42)</f>
        <v/>
      </c>
      <c r="G40" s="274" t="str">
        <f>IF(ISBLANK('Arbeitsplätze Detektoren'!F42),"",'Arbeitsplätze Detektoren'!F42)</f>
        <v/>
      </c>
      <c r="H40" s="274" t="str">
        <f>IF(ISBLANK('Arbeitsplätze Detektoren'!G42),"",'Arbeitsplätze Detektoren'!G42)</f>
        <v/>
      </c>
      <c r="I40" s="274" t="str">
        <f>IF(ISBLANK('Arbeitsplätze Detektoren'!H42),"",'Arbeitsplätze Detektoren'!H42)</f>
        <v/>
      </c>
      <c r="J40" s="274" t="str">
        <f>IF(ISBLANK('Arbeitsplätze Detektoren'!J42),"",'Arbeitsplätze Detektoren'!J42)</f>
        <v/>
      </c>
      <c r="K40" s="274" t="str">
        <f>IF(ISBLANK('Arbeitsplätze Detektoren'!K42),"",'Arbeitsplätze Detektoren'!K42)</f>
        <v/>
      </c>
      <c r="L40" s="275" t="str">
        <f>IF(ISBLANK('Arbeitsplätze Detektoren'!L42),"",'Arbeitsplätze Detektoren'!L42)</f>
        <v/>
      </c>
      <c r="M40" s="275" t="str">
        <f>IF(ISBLANK('Arbeitsplätze Detektoren'!M42),"",'Arbeitsplätze Detektoren'!M42)</f>
        <v/>
      </c>
      <c r="N40" s="274" t="str">
        <f>IF(ISBLANK('Arbeitsplätze Detektoren'!N42),"",'Arbeitsplätze Detektoren'!N42)</f>
        <v/>
      </c>
      <c r="O40" s="274" t="str">
        <f>IF(ISBLANK('Arbeitsplätze Detektoren'!O42),"",'Arbeitsplätze Detektoren'!O42)</f>
        <v/>
      </c>
      <c r="P40" s="274" t="str">
        <f>IF(ISBLANK('Arbeitsplätze Detektoren'!P42),"",'Arbeitsplätze Detektoren'!P42)</f>
        <v/>
      </c>
      <c r="Q40" s="274" t="str">
        <f>IF(ISBLANK('Arbeitsplätze Detektoren'!Q42),"",'Arbeitsplätze Detektoren'!Q42)</f>
        <v/>
      </c>
      <c r="R40" s="274" t="str">
        <f>IF(ISBLANK('Arbeitsplätze Detektoren'!R42),"",'Arbeitsplätze Detektoren'!R42)</f>
        <v/>
      </c>
      <c r="S40" s="274" t="str">
        <f>IF(ISBLANK('Arbeitsplätze Detektoren'!S42),"",'Arbeitsplätze Detektoren'!S42)</f>
        <v/>
      </c>
      <c r="T40" s="276" t="str">
        <f>IF(ISBLANK('Arbeitsplätze Detektoren'!T42),"",'Arbeitsplätze Detektoren'!T42)</f>
        <v/>
      </c>
      <c r="U40" s="274" t="str">
        <f>IF(ISBLANK('Arbeitsplätze Detektoren'!U42),"",'Arbeitsplätze Detektoren'!U42)</f>
        <v/>
      </c>
      <c r="V40" s="277"/>
      <c r="W40" s="278" t="str">
        <f>IF(ISNUMBER(FIND("DN",A40,1)),VLOOKUP($A40,'Arbeitsplätze Daten'!$A$3:$P$51,2,FALSE),"")</f>
        <v/>
      </c>
      <c r="X40" s="278" t="str">
        <f>IF(ISNUMBER(FIND("DN",A40,1)),VLOOKUP($A40,'Arbeitsplätze Daten'!$A$3:$P$51,3,FALSE),"")</f>
        <v/>
      </c>
      <c r="Y40" s="278" t="str">
        <f>IF(ISNUMBER(FIND("DN",A40,1)),VLOOKUP($A40,'Arbeitsplätze Daten'!$A$3:$P$51,6,FALSE),"")</f>
        <v/>
      </c>
      <c r="Z40" s="278">
        <f>IF(ISNUMBER(FIND("DN",A40,1)),VLOOKUP($A40,'Arbeitsplätze Daten'!$A$3:$P$51,7,FALSE),"")</f>
        <v>0</v>
      </c>
      <c r="AA40" s="278">
        <f>IF(ISNUMBER(FIND("DN",A40,1)),VLOOKUP($A40,'Arbeitsplätze Daten'!$A$3:$P$51,8,FALSE),"")</f>
        <v>0</v>
      </c>
      <c r="AB40" s="278">
        <f>IF(ISNUMBER(FIND("DN",A40,1)),VLOOKUP($A40,'Arbeitsplätze Daten'!$A$3:$P$51,9,FALSE),"")</f>
        <v>0</v>
      </c>
      <c r="AC40" s="278">
        <f>IF(ISNUMBER(FIND("DN",A40,1)),VLOOKUP($A40,'Arbeitsplätze Daten'!$A$3:$P$51,10,FALSE),"")</f>
        <v>0</v>
      </c>
      <c r="AD40" s="278" t="str">
        <f>IF(ISNUMBER(FIND("DN",A40,1)),VLOOKUP($A40,'Arbeitsplätze Daten'!$A$3:$P$51,11,FALSE),"")</f>
        <v/>
      </c>
      <c r="AE40" s="278" t="str">
        <f>IF(ISNUMBER(FIND("DN",A40,1)),VLOOKUP($A40,'Arbeitsplätze Daten'!$A$3:$P$51,12,FALSE),"")</f>
        <v/>
      </c>
      <c r="AF40" s="278" t="str">
        <f>IF(ISNUMBER(FIND("DN",A40,1)),VLOOKUP($A40,'Arbeitsplätze Daten'!$A$3:$P$51,13,FALSE),"")</f>
        <v/>
      </c>
      <c r="AG40" s="278">
        <f>IF(ISNUMBER(FIND("DN",A40,1)),VLOOKUP($A40,'Arbeitsplätze Daten'!$A$3:$P$51,14,FALSE),"")</f>
        <v>0</v>
      </c>
      <c r="AH40" s="278">
        <f>IF(ISNUMBER(FIND("DN",A40,1)),VLOOKUP($A40,'Arbeitsplätze Daten'!$A$3:$P$51,15,FALSE),"")</f>
        <v>0</v>
      </c>
      <c r="AI40" s="278">
        <f>IF(ISNUMBER(FIND("DN",A40,1)),VLOOKUP($A40,'Arbeitsplätze Daten'!$A$3:$P$51,16,FALSE),"")</f>
        <v>0</v>
      </c>
      <c r="AJ40" s="281"/>
      <c r="AK40" s="251" t="str">
        <f t="shared" si="3"/>
        <v/>
      </c>
      <c r="AL40" s="249" t="str">
        <f t="shared" si="4"/>
        <v/>
      </c>
      <c r="AM40" s="250" t="str">
        <f t="shared" si="5"/>
        <v/>
      </c>
      <c r="AN40" s="256" t="b">
        <f>IF(ISERROR(T40),"FALSCH",OR(T40='Helper - Textbausteine'!$B$24,'Arbeitsplatz Übersicht'!T40='Helper - Textbausteine'!$B$27))</f>
        <v>0</v>
      </c>
      <c r="AO40" s="98" t="str">
        <f t="shared" si="6"/>
        <v/>
      </c>
      <c r="AP40" s="75"/>
      <c r="AQ40" s="77"/>
      <c r="AR40" s="204" t="str">
        <f t="shared" si="7"/>
        <v/>
      </c>
      <c r="AS40" s="259" t="str">
        <f t="shared" si="8"/>
        <v/>
      </c>
      <c r="AT40" s="261" t="str">
        <f t="shared" si="9"/>
        <v/>
      </c>
      <c r="AU40" s="90" t="str">
        <f t="shared" si="10"/>
        <v/>
      </c>
      <c r="AV40" s="91" t="str">
        <f>IF(ISNUMBER(AS40),(1000000*(VLOOKUP(AU40,'Helper - Detektoren'!$A$2:$E$18,4,FALSE)))/(24*AO40),"")</f>
        <v/>
      </c>
      <c r="AW40" s="95"/>
    </row>
    <row r="41" spans="1:49" s="5" customFormat="1" ht="50.1" customHeight="1" x14ac:dyDescent="0.25">
      <c r="A41" s="246" t="str">
        <f>IF(ISBLANK('Arbeitsplätze Detektoren'!V43),"",'Arbeitsplätze Detektoren'!V43)</f>
        <v>40_DN_</v>
      </c>
      <c r="B41" s="274" t="str">
        <f>IF(ISBLANK('Arbeitsplätze Detektoren'!A43),"",'Arbeitsplätze Detektoren'!A43)</f>
        <v/>
      </c>
      <c r="C41" s="274" t="str">
        <f>IF(ISBLANK('Arbeitsplätze Detektoren'!B43),"",'Arbeitsplätze Detektoren'!B43)</f>
        <v/>
      </c>
      <c r="D41" s="275" t="str">
        <f>IF(ISBLANK('Arbeitsplätze Detektoren'!C43),"",'Arbeitsplätze Detektoren'!C43)</f>
        <v/>
      </c>
      <c r="E41" s="275" t="str">
        <f>IF(ISBLANK('Arbeitsplätze Detektoren'!D43),"",'Arbeitsplätze Detektoren'!D43)</f>
        <v/>
      </c>
      <c r="F41" s="274" t="str">
        <f>IF(ISBLANK('Arbeitsplätze Detektoren'!E43),"",'Arbeitsplätze Detektoren'!E43)</f>
        <v/>
      </c>
      <c r="G41" s="274" t="str">
        <f>IF(ISBLANK('Arbeitsplätze Detektoren'!F43),"",'Arbeitsplätze Detektoren'!F43)</f>
        <v/>
      </c>
      <c r="H41" s="274" t="str">
        <f>IF(ISBLANK('Arbeitsplätze Detektoren'!G43),"",'Arbeitsplätze Detektoren'!G43)</f>
        <v/>
      </c>
      <c r="I41" s="274" t="str">
        <f>IF(ISBLANK('Arbeitsplätze Detektoren'!H43),"",'Arbeitsplätze Detektoren'!H43)</f>
        <v/>
      </c>
      <c r="J41" s="274" t="str">
        <f>IF(ISBLANK('Arbeitsplätze Detektoren'!J43),"",'Arbeitsplätze Detektoren'!J43)</f>
        <v/>
      </c>
      <c r="K41" s="274" t="str">
        <f>IF(ISBLANK('Arbeitsplätze Detektoren'!K43),"",'Arbeitsplätze Detektoren'!K43)</f>
        <v/>
      </c>
      <c r="L41" s="275" t="str">
        <f>IF(ISBLANK('Arbeitsplätze Detektoren'!L43),"",'Arbeitsplätze Detektoren'!L43)</f>
        <v/>
      </c>
      <c r="M41" s="275" t="str">
        <f>IF(ISBLANK('Arbeitsplätze Detektoren'!M43),"",'Arbeitsplätze Detektoren'!M43)</f>
        <v/>
      </c>
      <c r="N41" s="274" t="str">
        <f>IF(ISBLANK('Arbeitsplätze Detektoren'!N43),"",'Arbeitsplätze Detektoren'!N43)</f>
        <v/>
      </c>
      <c r="O41" s="274" t="str">
        <f>IF(ISBLANK('Arbeitsplätze Detektoren'!O43),"",'Arbeitsplätze Detektoren'!O43)</f>
        <v/>
      </c>
      <c r="P41" s="274" t="str">
        <f>IF(ISBLANK('Arbeitsplätze Detektoren'!P43),"",'Arbeitsplätze Detektoren'!P43)</f>
        <v/>
      </c>
      <c r="Q41" s="274" t="str">
        <f>IF(ISBLANK('Arbeitsplätze Detektoren'!Q43),"",'Arbeitsplätze Detektoren'!Q43)</f>
        <v/>
      </c>
      <c r="R41" s="274" t="str">
        <f>IF(ISBLANK('Arbeitsplätze Detektoren'!R43),"",'Arbeitsplätze Detektoren'!R43)</f>
        <v/>
      </c>
      <c r="S41" s="274" t="str">
        <f>IF(ISBLANK('Arbeitsplätze Detektoren'!S43),"",'Arbeitsplätze Detektoren'!S43)</f>
        <v/>
      </c>
      <c r="T41" s="276" t="str">
        <f>IF(ISBLANK('Arbeitsplätze Detektoren'!T43),"",'Arbeitsplätze Detektoren'!T43)</f>
        <v/>
      </c>
      <c r="U41" s="274" t="str">
        <f>IF(ISBLANK('Arbeitsplätze Detektoren'!U43),"",'Arbeitsplätze Detektoren'!U43)</f>
        <v/>
      </c>
      <c r="V41" s="277"/>
      <c r="W41" s="278" t="str">
        <f>IF(ISNUMBER(FIND("DN",A41,1)),VLOOKUP($A41,'Arbeitsplätze Daten'!$A$3:$P$51,2,FALSE),"")</f>
        <v/>
      </c>
      <c r="X41" s="278" t="str">
        <f>IF(ISNUMBER(FIND("DN",A41,1)),VLOOKUP($A41,'Arbeitsplätze Daten'!$A$3:$P$51,3,FALSE),"")</f>
        <v/>
      </c>
      <c r="Y41" s="278" t="str">
        <f>IF(ISNUMBER(FIND("DN",A41,1)),VLOOKUP($A41,'Arbeitsplätze Daten'!$A$3:$P$51,6,FALSE),"")</f>
        <v/>
      </c>
      <c r="Z41" s="278">
        <f>IF(ISNUMBER(FIND("DN",A41,1)),VLOOKUP($A41,'Arbeitsplätze Daten'!$A$3:$P$51,7,FALSE),"")</f>
        <v>0</v>
      </c>
      <c r="AA41" s="278">
        <f>IF(ISNUMBER(FIND("DN",A41,1)),VLOOKUP($A41,'Arbeitsplätze Daten'!$A$3:$P$51,8,FALSE),"")</f>
        <v>0</v>
      </c>
      <c r="AB41" s="278">
        <f>IF(ISNUMBER(FIND("DN",A41,1)),VLOOKUP($A41,'Arbeitsplätze Daten'!$A$3:$P$51,9,FALSE),"")</f>
        <v>0</v>
      </c>
      <c r="AC41" s="278">
        <f>IF(ISNUMBER(FIND("DN",A41,1)),VLOOKUP($A41,'Arbeitsplätze Daten'!$A$3:$P$51,10,FALSE),"")</f>
        <v>0</v>
      </c>
      <c r="AD41" s="278" t="str">
        <f>IF(ISNUMBER(FIND("DN",A41,1)),VLOOKUP($A41,'Arbeitsplätze Daten'!$A$3:$P$51,11,FALSE),"")</f>
        <v/>
      </c>
      <c r="AE41" s="278" t="str">
        <f>IF(ISNUMBER(FIND("DN",A41,1)),VLOOKUP($A41,'Arbeitsplätze Daten'!$A$3:$P$51,12,FALSE),"")</f>
        <v/>
      </c>
      <c r="AF41" s="278" t="str">
        <f>IF(ISNUMBER(FIND("DN",A41,1)),VLOOKUP($A41,'Arbeitsplätze Daten'!$A$3:$P$51,13,FALSE),"")</f>
        <v/>
      </c>
      <c r="AG41" s="278">
        <f>IF(ISNUMBER(FIND("DN",A41,1)),VLOOKUP($A41,'Arbeitsplätze Daten'!$A$3:$P$51,14,FALSE),"")</f>
        <v>0</v>
      </c>
      <c r="AH41" s="278">
        <f>IF(ISNUMBER(FIND("DN",A41,1)),VLOOKUP($A41,'Arbeitsplätze Daten'!$A$3:$P$51,15,FALSE),"")</f>
        <v>0</v>
      </c>
      <c r="AI41" s="278">
        <f>IF(ISNUMBER(FIND("DN",A41,1)),VLOOKUP($A41,'Arbeitsplätze Daten'!$A$3:$P$51,16,FALSE),"")</f>
        <v>0</v>
      </c>
      <c r="AJ41" s="281"/>
      <c r="AK41" s="251" t="str">
        <f t="shared" si="3"/>
        <v/>
      </c>
      <c r="AL41" s="249" t="str">
        <f t="shared" si="4"/>
        <v/>
      </c>
      <c r="AM41" s="250" t="str">
        <f t="shared" si="5"/>
        <v/>
      </c>
      <c r="AN41" s="256" t="b">
        <f>IF(ISERROR(T41),"FALSCH",OR(T41='Helper - Textbausteine'!$B$24,'Arbeitsplatz Übersicht'!T41='Helper - Textbausteine'!$B$27))</f>
        <v>0</v>
      </c>
      <c r="AO41" s="98" t="str">
        <f t="shared" si="6"/>
        <v/>
      </c>
      <c r="AP41" s="75"/>
      <c r="AQ41" s="77"/>
      <c r="AR41" s="204" t="str">
        <f t="shared" si="7"/>
        <v/>
      </c>
      <c r="AS41" s="259" t="str">
        <f t="shared" si="8"/>
        <v/>
      </c>
      <c r="AT41" s="261" t="str">
        <f t="shared" si="9"/>
        <v/>
      </c>
      <c r="AU41" s="90" t="str">
        <f t="shared" si="10"/>
        <v/>
      </c>
      <c r="AV41" s="91" t="str">
        <f>IF(ISNUMBER(AS41),(1000000*(VLOOKUP(AU41,'Helper - Detektoren'!$A$2:$E$18,4,FALSE)))/(24*AO41),"")</f>
        <v/>
      </c>
      <c r="AW41" s="95"/>
    </row>
    <row r="42" spans="1:49" s="5" customFormat="1" ht="50.1" customHeight="1" x14ac:dyDescent="0.25">
      <c r="A42" s="246" t="str">
        <f>IF(ISBLANK('Arbeitsplätze Detektoren'!V44),"",'Arbeitsplätze Detektoren'!V44)</f>
        <v>41_DN_</v>
      </c>
      <c r="B42" s="274" t="str">
        <f>IF(ISBLANK('Arbeitsplätze Detektoren'!A44),"",'Arbeitsplätze Detektoren'!A44)</f>
        <v/>
      </c>
      <c r="C42" s="274" t="str">
        <f>IF(ISBLANK('Arbeitsplätze Detektoren'!B44),"",'Arbeitsplätze Detektoren'!B44)</f>
        <v/>
      </c>
      <c r="D42" s="275" t="str">
        <f>IF(ISBLANK('Arbeitsplätze Detektoren'!C44),"",'Arbeitsplätze Detektoren'!C44)</f>
        <v/>
      </c>
      <c r="E42" s="275" t="str">
        <f>IF(ISBLANK('Arbeitsplätze Detektoren'!D44),"",'Arbeitsplätze Detektoren'!D44)</f>
        <v/>
      </c>
      <c r="F42" s="274" t="str">
        <f>IF(ISBLANK('Arbeitsplätze Detektoren'!E44),"",'Arbeitsplätze Detektoren'!E44)</f>
        <v/>
      </c>
      <c r="G42" s="274" t="str">
        <f>IF(ISBLANK('Arbeitsplätze Detektoren'!F44),"",'Arbeitsplätze Detektoren'!F44)</f>
        <v/>
      </c>
      <c r="H42" s="274" t="str">
        <f>IF(ISBLANK('Arbeitsplätze Detektoren'!G44),"",'Arbeitsplätze Detektoren'!G44)</f>
        <v/>
      </c>
      <c r="I42" s="274" t="str">
        <f>IF(ISBLANK('Arbeitsplätze Detektoren'!H44),"",'Arbeitsplätze Detektoren'!H44)</f>
        <v/>
      </c>
      <c r="J42" s="274" t="str">
        <f>IF(ISBLANK('Arbeitsplätze Detektoren'!J44),"",'Arbeitsplätze Detektoren'!J44)</f>
        <v/>
      </c>
      <c r="K42" s="274" t="str">
        <f>IF(ISBLANK('Arbeitsplätze Detektoren'!K44),"",'Arbeitsplätze Detektoren'!K44)</f>
        <v/>
      </c>
      <c r="L42" s="275" t="str">
        <f>IF(ISBLANK('Arbeitsplätze Detektoren'!L44),"",'Arbeitsplätze Detektoren'!L44)</f>
        <v/>
      </c>
      <c r="M42" s="275" t="str">
        <f>IF(ISBLANK('Arbeitsplätze Detektoren'!M44),"",'Arbeitsplätze Detektoren'!M44)</f>
        <v/>
      </c>
      <c r="N42" s="274" t="str">
        <f>IF(ISBLANK('Arbeitsplätze Detektoren'!N44),"",'Arbeitsplätze Detektoren'!N44)</f>
        <v/>
      </c>
      <c r="O42" s="274" t="str">
        <f>IF(ISBLANK('Arbeitsplätze Detektoren'!O44),"",'Arbeitsplätze Detektoren'!O44)</f>
        <v/>
      </c>
      <c r="P42" s="274" t="str">
        <f>IF(ISBLANK('Arbeitsplätze Detektoren'!P44),"",'Arbeitsplätze Detektoren'!P44)</f>
        <v/>
      </c>
      <c r="Q42" s="274" t="str">
        <f>IF(ISBLANK('Arbeitsplätze Detektoren'!Q44),"",'Arbeitsplätze Detektoren'!Q44)</f>
        <v/>
      </c>
      <c r="R42" s="274" t="str">
        <f>IF(ISBLANK('Arbeitsplätze Detektoren'!R44),"",'Arbeitsplätze Detektoren'!R44)</f>
        <v/>
      </c>
      <c r="S42" s="274" t="str">
        <f>IF(ISBLANK('Arbeitsplätze Detektoren'!S44),"",'Arbeitsplätze Detektoren'!S44)</f>
        <v/>
      </c>
      <c r="T42" s="276" t="str">
        <f>IF(ISBLANK('Arbeitsplätze Detektoren'!T44),"",'Arbeitsplätze Detektoren'!T44)</f>
        <v/>
      </c>
      <c r="U42" s="274" t="str">
        <f>IF(ISBLANK('Arbeitsplätze Detektoren'!U44),"",'Arbeitsplätze Detektoren'!U44)</f>
        <v/>
      </c>
      <c r="V42" s="277"/>
      <c r="W42" s="278" t="str">
        <f>IF(ISNUMBER(FIND("DN",A42,1)),VLOOKUP($A42,'Arbeitsplätze Daten'!$A$3:$P$51,2,FALSE),"")</f>
        <v/>
      </c>
      <c r="X42" s="278" t="str">
        <f>IF(ISNUMBER(FIND("DN",A42,1)),VLOOKUP($A42,'Arbeitsplätze Daten'!$A$3:$P$51,3,FALSE),"")</f>
        <v/>
      </c>
      <c r="Y42" s="278" t="str">
        <f>IF(ISNUMBER(FIND("DN",A42,1)),VLOOKUP($A42,'Arbeitsplätze Daten'!$A$3:$P$51,6,FALSE),"")</f>
        <v/>
      </c>
      <c r="Z42" s="278">
        <f>IF(ISNUMBER(FIND("DN",A42,1)),VLOOKUP($A42,'Arbeitsplätze Daten'!$A$3:$P$51,7,FALSE),"")</f>
        <v>0</v>
      </c>
      <c r="AA42" s="278">
        <f>IF(ISNUMBER(FIND("DN",A42,1)),VLOOKUP($A42,'Arbeitsplätze Daten'!$A$3:$P$51,8,FALSE),"")</f>
        <v>0</v>
      </c>
      <c r="AB42" s="278">
        <f>IF(ISNUMBER(FIND("DN",A42,1)),VLOOKUP($A42,'Arbeitsplätze Daten'!$A$3:$P$51,9,FALSE),"")</f>
        <v>0</v>
      </c>
      <c r="AC42" s="278">
        <f>IF(ISNUMBER(FIND("DN",A42,1)),VLOOKUP($A42,'Arbeitsplätze Daten'!$A$3:$P$51,10,FALSE),"")</f>
        <v>0</v>
      </c>
      <c r="AD42" s="278" t="str">
        <f>IF(ISNUMBER(FIND("DN",A42,1)),VLOOKUP($A42,'Arbeitsplätze Daten'!$A$3:$P$51,11,FALSE),"")</f>
        <v/>
      </c>
      <c r="AE42" s="278" t="str">
        <f>IF(ISNUMBER(FIND("DN",A42,1)),VLOOKUP($A42,'Arbeitsplätze Daten'!$A$3:$P$51,12,FALSE),"")</f>
        <v/>
      </c>
      <c r="AF42" s="278" t="str">
        <f>IF(ISNUMBER(FIND("DN",A42,1)),VLOOKUP($A42,'Arbeitsplätze Daten'!$A$3:$P$51,13,FALSE),"")</f>
        <v/>
      </c>
      <c r="AG42" s="278">
        <f>IF(ISNUMBER(FIND("DN",A42,1)),VLOOKUP($A42,'Arbeitsplätze Daten'!$A$3:$P$51,14,FALSE),"")</f>
        <v>0</v>
      </c>
      <c r="AH42" s="278">
        <f>IF(ISNUMBER(FIND("DN",A42,1)),VLOOKUP($A42,'Arbeitsplätze Daten'!$A$3:$P$51,15,FALSE),"")</f>
        <v>0</v>
      </c>
      <c r="AI42" s="278">
        <f>IF(ISNUMBER(FIND("DN",A42,1)),VLOOKUP($A42,'Arbeitsplätze Daten'!$A$3:$P$51,16,FALSE),"")</f>
        <v>0</v>
      </c>
      <c r="AJ42" s="281"/>
      <c r="AK42" s="251" t="str">
        <f t="shared" si="3"/>
        <v/>
      </c>
      <c r="AL42" s="249" t="str">
        <f t="shared" si="4"/>
        <v/>
      </c>
      <c r="AM42" s="250" t="str">
        <f t="shared" si="5"/>
        <v/>
      </c>
      <c r="AN42" s="256" t="b">
        <f>IF(ISERROR(T42),"FALSCH",OR(T42='Helper - Textbausteine'!$B$24,'Arbeitsplatz Übersicht'!T42='Helper - Textbausteine'!$B$27))</f>
        <v>0</v>
      </c>
      <c r="AO42" s="98" t="str">
        <f t="shared" si="6"/>
        <v/>
      </c>
      <c r="AP42" s="75"/>
      <c r="AQ42" s="77"/>
      <c r="AR42" s="204" t="str">
        <f t="shared" si="7"/>
        <v/>
      </c>
      <c r="AS42" s="259" t="str">
        <f t="shared" si="8"/>
        <v/>
      </c>
      <c r="AT42" s="261" t="str">
        <f t="shared" si="9"/>
        <v/>
      </c>
      <c r="AU42" s="90" t="str">
        <f t="shared" si="10"/>
        <v/>
      </c>
      <c r="AV42" s="91" t="str">
        <f>IF(ISNUMBER(AS42),(1000000*(VLOOKUP(AU42,'Helper - Detektoren'!$A$2:$E$18,4,FALSE)))/(24*AO42),"")</f>
        <v/>
      </c>
      <c r="AW42" s="95"/>
    </row>
    <row r="43" spans="1:49" s="5" customFormat="1" ht="50.1" customHeight="1" x14ac:dyDescent="0.25">
      <c r="A43" s="246" t="str">
        <f>IF(ISBLANK('Arbeitsplätze Detektoren'!V45),"",'Arbeitsplätze Detektoren'!V45)</f>
        <v>42_DN_</v>
      </c>
      <c r="B43" s="274" t="str">
        <f>IF(ISBLANK('Arbeitsplätze Detektoren'!A45),"",'Arbeitsplätze Detektoren'!A45)</f>
        <v/>
      </c>
      <c r="C43" s="274" t="str">
        <f>IF(ISBLANK('Arbeitsplätze Detektoren'!B45),"",'Arbeitsplätze Detektoren'!B45)</f>
        <v/>
      </c>
      <c r="D43" s="275" t="str">
        <f>IF(ISBLANK('Arbeitsplätze Detektoren'!C45),"",'Arbeitsplätze Detektoren'!C45)</f>
        <v/>
      </c>
      <c r="E43" s="275" t="str">
        <f>IF(ISBLANK('Arbeitsplätze Detektoren'!D45),"",'Arbeitsplätze Detektoren'!D45)</f>
        <v/>
      </c>
      <c r="F43" s="274" t="str">
        <f>IF(ISBLANK('Arbeitsplätze Detektoren'!E45),"",'Arbeitsplätze Detektoren'!E45)</f>
        <v/>
      </c>
      <c r="G43" s="274" t="str">
        <f>IF(ISBLANK('Arbeitsplätze Detektoren'!F45),"",'Arbeitsplätze Detektoren'!F45)</f>
        <v/>
      </c>
      <c r="H43" s="274" t="str">
        <f>IF(ISBLANK('Arbeitsplätze Detektoren'!G45),"",'Arbeitsplätze Detektoren'!G45)</f>
        <v/>
      </c>
      <c r="I43" s="274" t="str">
        <f>IF(ISBLANK('Arbeitsplätze Detektoren'!H45),"",'Arbeitsplätze Detektoren'!H45)</f>
        <v/>
      </c>
      <c r="J43" s="274" t="str">
        <f>IF(ISBLANK('Arbeitsplätze Detektoren'!J45),"",'Arbeitsplätze Detektoren'!J45)</f>
        <v/>
      </c>
      <c r="K43" s="274" t="str">
        <f>IF(ISBLANK('Arbeitsplätze Detektoren'!K45),"",'Arbeitsplätze Detektoren'!K45)</f>
        <v/>
      </c>
      <c r="L43" s="275" t="str">
        <f>IF(ISBLANK('Arbeitsplätze Detektoren'!L45),"",'Arbeitsplätze Detektoren'!L45)</f>
        <v/>
      </c>
      <c r="M43" s="275" t="str">
        <f>IF(ISBLANK('Arbeitsplätze Detektoren'!M45),"",'Arbeitsplätze Detektoren'!M45)</f>
        <v/>
      </c>
      <c r="N43" s="274" t="str">
        <f>IF(ISBLANK('Arbeitsplätze Detektoren'!N45),"",'Arbeitsplätze Detektoren'!N45)</f>
        <v/>
      </c>
      <c r="O43" s="274" t="str">
        <f>IF(ISBLANK('Arbeitsplätze Detektoren'!O45),"",'Arbeitsplätze Detektoren'!O45)</f>
        <v/>
      </c>
      <c r="P43" s="274" t="str">
        <f>IF(ISBLANK('Arbeitsplätze Detektoren'!P45),"",'Arbeitsplätze Detektoren'!P45)</f>
        <v/>
      </c>
      <c r="Q43" s="274" t="str">
        <f>IF(ISBLANK('Arbeitsplätze Detektoren'!Q45),"",'Arbeitsplätze Detektoren'!Q45)</f>
        <v/>
      </c>
      <c r="R43" s="274" t="str">
        <f>IF(ISBLANK('Arbeitsplätze Detektoren'!R45),"",'Arbeitsplätze Detektoren'!R45)</f>
        <v/>
      </c>
      <c r="S43" s="274" t="str">
        <f>IF(ISBLANK('Arbeitsplätze Detektoren'!S45),"",'Arbeitsplätze Detektoren'!S45)</f>
        <v/>
      </c>
      <c r="T43" s="276" t="str">
        <f>IF(ISBLANK('Arbeitsplätze Detektoren'!T45),"",'Arbeitsplätze Detektoren'!T45)</f>
        <v/>
      </c>
      <c r="U43" s="274" t="str">
        <f>IF(ISBLANK('Arbeitsplätze Detektoren'!U45),"",'Arbeitsplätze Detektoren'!U45)</f>
        <v/>
      </c>
      <c r="V43" s="277"/>
      <c r="W43" s="278" t="str">
        <f>IF(ISNUMBER(FIND("DN",A43,1)),VLOOKUP($A43,'Arbeitsplätze Daten'!$A$3:$P$51,2,FALSE),"")</f>
        <v/>
      </c>
      <c r="X43" s="278" t="str">
        <f>IF(ISNUMBER(FIND("DN",A43,1)),VLOOKUP($A43,'Arbeitsplätze Daten'!$A$3:$P$51,3,FALSE),"")</f>
        <v/>
      </c>
      <c r="Y43" s="278" t="str">
        <f>IF(ISNUMBER(FIND("DN",A43,1)),VLOOKUP($A43,'Arbeitsplätze Daten'!$A$3:$P$51,6,FALSE),"")</f>
        <v/>
      </c>
      <c r="Z43" s="278">
        <f>IF(ISNUMBER(FIND("DN",A43,1)),VLOOKUP($A43,'Arbeitsplätze Daten'!$A$3:$P$51,7,FALSE),"")</f>
        <v>0</v>
      </c>
      <c r="AA43" s="278">
        <f>IF(ISNUMBER(FIND("DN",A43,1)),VLOOKUP($A43,'Arbeitsplätze Daten'!$A$3:$P$51,8,FALSE),"")</f>
        <v>0</v>
      </c>
      <c r="AB43" s="278">
        <f>IF(ISNUMBER(FIND("DN",A43,1)),VLOOKUP($A43,'Arbeitsplätze Daten'!$A$3:$P$51,9,FALSE),"")</f>
        <v>0</v>
      </c>
      <c r="AC43" s="278">
        <f>IF(ISNUMBER(FIND("DN",A43,1)),VLOOKUP($A43,'Arbeitsplätze Daten'!$A$3:$P$51,10,FALSE),"")</f>
        <v>0</v>
      </c>
      <c r="AD43" s="278" t="str">
        <f>IF(ISNUMBER(FIND("DN",A43,1)),VLOOKUP($A43,'Arbeitsplätze Daten'!$A$3:$P$51,11,FALSE),"")</f>
        <v/>
      </c>
      <c r="AE43" s="278" t="str">
        <f>IF(ISNUMBER(FIND("DN",A43,1)),VLOOKUP($A43,'Arbeitsplätze Daten'!$A$3:$P$51,12,FALSE),"")</f>
        <v/>
      </c>
      <c r="AF43" s="278" t="str">
        <f>IF(ISNUMBER(FIND("DN",A43,1)),VLOOKUP($A43,'Arbeitsplätze Daten'!$A$3:$P$51,13,FALSE),"")</f>
        <v/>
      </c>
      <c r="AG43" s="278">
        <f>IF(ISNUMBER(FIND("DN",A43,1)),VLOOKUP($A43,'Arbeitsplätze Daten'!$A$3:$P$51,14,FALSE),"")</f>
        <v>0</v>
      </c>
      <c r="AH43" s="278">
        <f>IF(ISNUMBER(FIND("DN",A43,1)),VLOOKUP($A43,'Arbeitsplätze Daten'!$A$3:$P$51,15,FALSE),"")</f>
        <v>0</v>
      </c>
      <c r="AI43" s="278">
        <f>IF(ISNUMBER(FIND("DN",A43,1)),VLOOKUP($A43,'Arbeitsplätze Daten'!$A$3:$P$51,16,FALSE),"")</f>
        <v>0</v>
      </c>
      <c r="AJ43" s="281"/>
      <c r="AK43" s="251" t="str">
        <f t="shared" si="3"/>
        <v/>
      </c>
      <c r="AL43" s="249" t="str">
        <f t="shared" si="4"/>
        <v/>
      </c>
      <c r="AM43" s="250" t="str">
        <f t="shared" si="5"/>
        <v/>
      </c>
      <c r="AN43" s="256" t="b">
        <f>IF(ISERROR(T43),"FALSCH",OR(T43='Helper - Textbausteine'!$B$24,'Arbeitsplatz Übersicht'!T43='Helper - Textbausteine'!$B$27))</f>
        <v>0</v>
      </c>
      <c r="AO43" s="98" t="str">
        <f t="shared" si="6"/>
        <v/>
      </c>
      <c r="AP43" s="75"/>
      <c r="AQ43" s="77"/>
      <c r="AR43" s="204" t="str">
        <f t="shared" si="7"/>
        <v/>
      </c>
      <c r="AS43" s="259" t="str">
        <f t="shared" si="8"/>
        <v/>
      </c>
      <c r="AT43" s="261" t="str">
        <f t="shared" si="9"/>
        <v/>
      </c>
      <c r="AU43" s="90" t="str">
        <f t="shared" si="10"/>
        <v/>
      </c>
      <c r="AV43" s="91" t="str">
        <f>IF(ISNUMBER(AS43),(1000000*(VLOOKUP(AU43,'Helper - Detektoren'!$A$2:$E$18,4,FALSE)))/(24*AO43),"")</f>
        <v/>
      </c>
      <c r="AW43" s="95"/>
    </row>
    <row r="44" spans="1:49" s="5" customFormat="1" ht="50.1" customHeight="1" x14ac:dyDescent="0.25">
      <c r="A44" s="246" t="str">
        <f>IF(ISBLANK('Arbeitsplätze Detektoren'!V46),"",'Arbeitsplätze Detektoren'!V46)</f>
        <v>43_DN_</v>
      </c>
      <c r="B44" s="274" t="str">
        <f>IF(ISBLANK('Arbeitsplätze Detektoren'!A46),"",'Arbeitsplätze Detektoren'!A46)</f>
        <v/>
      </c>
      <c r="C44" s="274" t="str">
        <f>IF(ISBLANK('Arbeitsplätze Detektoren'!B46),"",'Arbeitsplätze Detektoren'!B46)</f>
        <v/>
      </c>
      <c r="D44" s="275" t="str">
        <f>IF(ISBLANK('Arbeitsplätze Detektoren'!C46),"",'Arbeitsplätze Detektoren'!C46)</f>
        <v/>
      </c>
      <c r="E44" s="275" t="str">
        <f>IF(ISBLANK('Arbeitsplätze Detektoren'!D46),"",'Arbeitsplätze Detektoren'!D46)</f>
        <v/>
      </c>
      <c r="F44" s="274" t="str">
        <f>IF(ISBLANK('Arbeitsplätze Detektoren'!E46),"",'Arbeitsplätze Detektoren'!E46)</f>
        <v/>
      </c>
      <c r="G44" s="274" t="str">
        <f>IF(ISBLANK('Arbeitsplätze Detektoren'!F46),"",'Arbeitsplätze Detektoren'!F46)</f>
        <v/>
      </c>
      <c r="H44" s="274" t="str">
        <f>IF(ISBLANK('Arbeitsplätze Detektoren'!G46),"",'Arbeitsplätze Detektoren'!G46)</f>
        <v/>
      </c>
      <c r="I44" s="274" t="str">
        <f>IF(ISBLANK('Arbeitsplätze Detektoren'!H46),"",'Arbeitsplätze Detektoren'!H46)</f>
        <v/>
      </c>
      <c r="J44" s="274" t="str">
        <f>IF(ISBLANK('Arbeitsplätze Detektoren'!J46),"",'Arbeitsplätze Detektoren'!J46)</f>
        <v/>
      </c>
      <c r="K44" s="274" t="str">
        <f>IF(ISBLANK('Arbeitsplätze Detektoren'!K46),"",'Arbeitsplätze Detektoren'!K46)</f>
        <v/>
      </c>
      <c r="L44" s="275" t="str">
        <f>IF(ISBLANK('Arbeitsplätze Detektoren'!L46),"",'Arbeitsplätze Detektoren'!L46)</f>
        <v/>
      </c>
      <c r="M44" s="275" t="str">
        <f>IF(ISBLANK('Arbeitsplätze Detektoren'!M46),"",'Arbeitsplätze Detektoren'!M46)</f>
        <v/>
      </c>
      <c r="N44" s="274" t="str">
        <f>IF(ISBLANK('Arbeitsplätze Detektoren'!N46),"",'Arbeitsplätze Detektoren'!N46)</f>
        <v/>
      </c>
      <c r="O44" s="274" t="str">
        <f>IF(ISBLANK('Arbeitsplätze Detektoren'!O46),"",'Arbeitsplätze Detektoren'!O46)</f>
        <v/>
      </c>
      <c r="P44" s="274" t="str">
        <f>IF(ISBLANK('Arbeitsplätze Detektoren'!P46),"",'Arbeitsplätze Detektoren'!P46)</f>
        <v/>
      </c>
      <c r="Q44" s="274" t="str">
        <f>IF(ISBLANK('Arbeitsplätze Detektoren'!Q46),"",'Arbeitsplätze Detektoren'!Q46)</f>
        <v/>
      </c>
      <c r="R44" s="274" t="str">
        <f>IF(ISBLANK('Arbeitsplätze Detektoren'!R46),"",'Arbeitsplätze Detektoren'!R46)</f>
        <v/>
      </c>
      <c r="S44" s="274" t="str">
        <f>IF(ISBLANK('Arbeitsplätze Detektoren'!S46),"",'Arbeitsplätze Detektoren'!S46)</f>
        <v/>
      </c>
      <c r="T44" s="276" t="str">
        <f>IF(ISBLANK('Arbeitsplätze Detektoren'!T46),"",'Arbeitsplätze Detektoren'!T46)</f>
        <v/>
      </c>
      <c r="U44" s="274" t="str">
        <f>IF(ISBLANK('Arbeitsplätze Detektoren'!U46),"",'Arbeitsplätze Detektoren'!U46)</f>
        <v/>
      </c>
      <c r="V44" s="277"/>
      <c r="W44" s="278" t="str">
        <f>IF(ISNUMBER(FIND("DN",A44,1)),VLOOKUP($A44,'Arbeitsplätze Daten'!$A$3:$P$51,2,FALSE),"")</f>
        <v/>
      </c>
      <c r="X44" s="278" t="str">
        <f>IF(ISNUMBER(FIND("DN",A44,1)),VLOOKUP($A44,'Arbeitsplätze Daten'!$A$3:$P$51,3,FALSE),"")</f>
        <v/>
      </c>
      <c r="Y44" s="278" t="str">
        <f>IF(ISNUMBER(FIND("DN",A44,1)),VLOOKUP($A44,'Arbeitsplätze Daten'!$A$3:$P$51,6,FALSE),"")</f>
        <v/>
      </c>
      <c r="Z44" s="278">
        <f>IF(ISNUMBER(FIND("DN",A44,1)),VLOOKUP($A44,'Arbeitsplätze Daten'!$A$3:$P$51,7,FALSE),"")</f>
        <v>0</v>
      </c>
      <c r="AA44" s="278">
        <f>IF(ISNUMBER(FIND("DN",A44,1)),VLOOKUP($A44,'Arbeitsplätze Daten'!$A$3:$P$51,8,FALSE),"")</f>
        <v>0</v>
      </c>
      <c r="AB44" s="278">
        <f>IF(ISNUMBER(FIND("DN",A44,1)),VLOOKUP($A44,'Arbeitsplätze Daten'!$A$3:$P$51,9,FALSE),"")</f>
        <v>0</v>
      </c>
      <c r="AC44" s="278">
        <f>IF(ISNUMBER(FIND("DN",A44,1)),VLOOKUP($A44,'Arbeitsplätze Daten'!$A$3:$P$51,10,FALSE),"")</f>
        <v>0</v>
      </c>
      <c r="AD44" s="278" t="str">
        <f>IF(ISNUMBER(FIND("DN",A44,1)),VLOOKUP($A44,'Arbeitsplätze Daten'!$A$3:$P$51,11,FALSE),"")</f>
        <v/>
      </c>
      <c r="AE44" s="278" t="str">
        <f>IF(ISNUMBER(FIND("DN",A44,1)),VLOOKUP($A44,'Arbeitsplätze Daten'!$A$3:$P$51,12,FALSE),"")</f>
        <v/>
      </c>
      <c r="AF44" s="278" t="str">
        <f>IF(ISNUMBER(FIND("DN",A44,1)),VLOOKUP($A44,'Arbeitsplätze Daten'!$A$3:$P$51,13,FALSE),"")</f>
        <v/>
      </c>
      <c r="AG44" s="278">
        <f>IF(ISNUMBER(FIND("DN",A44,1)),VLOOKUP($A44,'Arbeitsplätze Daten'!$A$3:$P$51,14,FALSE),"")</f>
        <v>0</v>
      </c>
      <c r="AH44" s="278">
        <f>IF(ISNUMBER(FIND("DN",A44,1)),VLOOKUP($A44,'Arbeitsplätze Daten'!$A$3:$P$51,15,FALSE),"")</f>
        <v>0</v>
      </c>
      <c r="AI44" s="278">
        <f>IF(ISNUMBER(FIND("DN",A44,1)),VLOOKUP($A44,'Arbeitsplätze Daten'!$A$3:$P$51,16,FALSE),"")</f>
        <v>0</v>
      </c>
      <c r="AJ44" s="281"/>
      <c r="AK44" s="251" t="str">
        <f t="shared" si="3"/>
        <v/>
      </c>
      <c r="AL44" s="249" t="str">
        <f t="shared" si="4"/>
        <v/>
      </c>
      <c r="AM44" s="250" t="str">
        <f t="shared" si="5"/>
        <v/>
      </c>
      <c r="AN44" s="256" t="b">
        <f>IF(ISERROR(T44),"FALSCH",OR(T44='Helper - Textbausteine'!$B$24,'Arbeitsplatz Übersicht'!T44='Helper - Textbausteine'!$B$27))</f>
        <v>0</v>
      </c>
      <c r="AO44" s="98" t="str">
        <f t="shared" si="6"/>
        <v/>
      </c>
      <c r="AP44" s="75"/>
      <c r="AQ44" s="77"/>
      <c r="AR44" s="204" t="str">
        <f t="shared" si="7"/>
        <v/>
      </c>
      <c r="AS44" s="259" t="str">
        <f t="shared" si="8"/>
        <v/>
      </c>
      <c r="AT44" s="261" t="str">
        <f t="shared" si="9"/>
        <v/>
      </c>
      <c r="AU44" s="90" t="str">
        <f t="shared" si="10"/>
        <v/>
      </c>
      <c r="AV44" s="91" t="str">
        <f>IF(ISNUMBER(AS44),(1000000*(VLOOKUP(AU44,'Helper - Detektoren'!$A$2:$E$18,4,FALSE)))/(24*AO44),"")</f>
        <v/>
      </c>
      <c r="AW44" s="95"/>
    </row>
    <row r="45" spans="1:49" s="5" customFormat="1" ht="50.1" customHeight="1" x14ac:dyDescent="0.25">
      <c r="A45" s="246" t="str">
        <f>IF(ISBLANK('Arbeitsplätze Detektoren'!V47),"",'Arbeitsplätze Detektoren'!V47)</f>
        <v>44_DN_</v>
      </c>
      <c r="B45" s="274" t="str">
        <f>IF(ISBLANK('Arbeitsplätze Detektoren'!A47),"",'Arbeitsplätze Detektoren'!A47)</f>
        <v/>
      </c>
      <c r="C45" s="274" t="str">
        <f>IF(ISBLANK('Arbeitsplätze Detektoren'!B47),"",'Arbeitsplätze Detektoren'!B47)</f>
        <v/>
      </c>
      <c r="D45" s="275" t="str">
        <f>IF(ISBLANK('Arbeitsplätze Detektoren'!C47),"",'Arbeitsplätze Detektoren'!C47)</f>
        <v/>
      </c>
      <c r="E45" s="275" t="str">
        <f>IF(ISBLANK('Arbeitsplätze Detektoren'!D47),"",'Arbeitsplätze Detektoren'!D47)</f>
        <v/>
      </c>
      <c r="F45" s="274" t="str">
        <f>IF(ISBLANK('Arbeitsplätze Detektoren'!E47),"",'Arbeitsplätze Detektoren'!E47)</f>
        <v/>
      </c>
      <c r="G45" s="274" t="str">
        <f>IF(ISBLANK('Arbeitsplätze Detektoren'!F47),"",'Arbeitsplätze Detektoren'!F47)</f>
        <v/>
      </c>
      <c r="H45" s="274" t="str">
        <f>IF(ISBLANK('Arbeitsplätze Detektoren'!G47),"",'Arbeitsplätze Detektoren'!G47)</f>
        <v/>
      </c>
      <c r="I45" s="274" t="str">
        <f>IF(ISBLANK('Arbeitsplätze Detektoren'!H47),"",'Arbeitsplätze Detektoren'!H47)</f>
        <v/>
      </c>
      <c r="J45" s="274" t="str">
        <f>IF(ISBLANK('Arbeitsplätze Detektoren'!J47),"",'Arbeitsplätze Detektoren'!J47)</f>
        <v/>
      </c>
      <c r="K45" s="274" t="str">
        <f>IF(ISBLANK('Arbeitsplätze Detektoren'!K47),"",'Arbeitsplätze Detektoren'!K47)</f>
        <v/>
      </c>
      <c r="L45" s="275" t="str">
        <f>IF(ISBLANK('Arbeitsplätze Detektoren'!L47),"",'Arbeitsplätze Detektoren'!L47)</f>
        <v/>
      </c>
      <c r="M45" s="275" t="str">
        <f>IF(ISBLANK('Arbeitsplätze Detektoren'!M47),"",'Arbeitsplätze Detektoren'!M47)</f>
        <v/>
      </c>
      <c r="N45" s="274" t="str">
        <f>IF(ISBLANK('Arbeitsplätze Detektoren'!N47),"",'Arbeitsplätze Detektoren'!N47)</f>
        <v/>
      </c>
      <c r="O45" s="274" t="str">
        <f>IF(ISBLANK('Arbeitsplätze Detektoren'!O47),"",'Arbeitsplätze Detektoren'!O47)</f>
        <v/>
      </c>
      <c r="P45" s="274" t="str">
        <f>IF(ISBLANK('Arbeitsplätze Detektoren'!P47),"",'Arbeitsplätze Detektoren'!P47)</f>
        <v/>
      </c>
      <c r="Q45" s="274" t="str">
        <f>IF(ISBLANK('Arbeitsplätze Detektoren'!Q47),"",'Arbeitsplätze Detektoren'!Q47)</f>
        <v/>
      </c>
      <c r="R45" s="274" t="str">
        <f>IF(ISBLANK('Arbeitsplätze Detektoren'!R47),"",'Arbeitsplätze Detektoren'!R47)</f>
        <v/>
      </c>
      <c r="S45" s="274" t="str">
        <f>IF(ISBLANK('Arbeitsplätze Detektoren'!S47),"",'Arbeitsplätze Detektoren'!S47)</f>
        <v/>
      </c>
      <c r="T45" s="276" t="str">
        <f>IF(ISBLANK('Arbeitsplätze Detektoren'!T47),"",'Arbeitsplätze Detektoren'!T47)</f>
        <v/>
      </c>
      <c r="U45" s="274" t="str">
        <f>IF(ISBLANK('Arbeitsplätze Detektoren'!U47),"",'Arbeitsplätze Detektoren'!U47)</f>
        <v/>
      </c>
      <c r="V45" s="277"/>
      <c r="W45" s="278" t="str">
        <f>IF(ISNUMBER(FIND("DN",A45,1)),VLOOKUP($A45,'Arbeitsplätze Daten'!$A$3:$P$51,2,FALSE),"")</f>
        <v/>
      </c>
      <c r="X45" s="278" t="str">
        <f>IF(ISNUMBER(FIND("DN",A45,1)),VLOOKUP($A45,'Arbeitsplätze Daten'!$A$3:$P$51,3,FALSE),"")</f>
        <v/>
      </c>
      <c r="Y45" s="278" t="str">
        <f>IF(ISNUMBER(FIND("DN",A45,1)),VLOOKUP($A45,'Arbeitsplätze Daten'!$A$3:$P$51,6,FALSE),"")</f>
        <v/>
      </c>
      <c r="Z45" s="278">
        <f>IF(ISNUMBER(FIND("DN",A45,1)),VLOOKUP($A45,'Arbeitsplätze Daten'!$A$3:$P$51,7,FALSE),"")</f>
        <v>0</v>
      </c>
      <c r="AA45" s="278">
        <f>IF(ISNUMBER(FIND("DN",A45,1)),VLOOKUP($A45,'Arbeitsplätze Daten'!$A$3:$P$51,8,FALSE),"")</f>
        <v>0</v>
      </c>
      <c r="AB45" s="278">
        <f>IF(ISNUMBER(FIND("DN",A45,1)),VLOOKUP($A45,'Arbeitsplätze Daten'!$A$3:$P$51,9,FALSE),"")</f>
        <v>0</v>
      </c>
      <c r="AC45" s="278">
        <f>IF(ISNUMBER(FIND("DN",A45,1)),VLOOKUP($A45,'Arbeitsplätze Daten'!$A$3:$P$51,10,FALSE),"")</f>
        <v>0</v>
      </c>
      <c r="AD45" s="278" t="str">
        <f>IF(ISNUMBER(FIND("DN",A45,1)),VLOOKUP($A45,'Arbeitsplätze Daten'!$A$3:$P$51,11,FALSE),"")</f>
        <v/>
      </c>
      <c r="AE45" s="278" t="str">
        <f>IF(ISNUMBER(FIND("DN",A45,1)),VLOOKUP($A45,'Arbeitsplätze Daten'!$A$3:$P$51,12,FALSE),"")</f>
        <v/>
      </c>
      <c r="AF45" s="278" t="str">
        <f>IF(ISNUMBER(FIND("DN",A45,1)),VLOOKUP($A45,'Arbeitsplätze Daten'!$A$3:$P$51,13,FALSE),"")</f>
        <v/>
      </c>
      <c r="AG45" s="278">
        <f>IF(ISNUMBER(FIND("DN",A45,1)),VLOOKUP($A45,'Arbeitsplätze Daten'!$A$3:$P$51,14,FALSE),"")</f>
        <v>0</v>
      </c>
      <c r="AH45" s="278">
        <f>IF(ISNUMBER(FIND("DN",A45,1)),VLOOKUP($A45,'Arbeitsplätze Daten'!$A$3:$P$51,15,FALSE),"")</f>
        <v>0</v>
      </c>
      <c r="AI45" s="278">
        <f>IF(ISNUMBER(FIND("DN",A45,1)),VLOOKUP($A45,'Arbeitsplätze Daten'!$A$3:$P$51,16,FALSE),"")</f>
        <v>0</v>
      </c>
      <c r="AJ45" s="281"/>
      <c r="AK45" s="251" t="str">
        <f t="shared" si="3"/>
        <v/>
      </c>
      <c r="AL45" s="249" t="str">
        <f t="shared" si="4"/>
        <v/>
      </c>
      <c r="AM45" s="250" t="str">
        <f t="shared" si="5"/>
        <v/>
      </c>
      <c r="AN45" s="256" t="b">
        <f>IF(ISERROR(T45),"FALSCH",OR(T45='Helper - Textbausteine'!$B$24,'Arbeitsplatz Übersicht'!T45='Helper - Textbausteine'!$B$27))</f>
        <v>0</v>
      </c>
      <c r="AO45" s="98" t="str">
        <f t="shared" si="6"/>
        <v/>
      </c>
      <c r="AP45" s="75"/>
      <c r="AQ45" s="77"/>
      <c r="AR45" s="204" t="str">
        <f t="shared" si="7"/>
        <v/>
      </c>
      <c r="AS45" s="259" t="str">
        <f t="shared" si="8"/>
        <v/>
      </c>
      <c r="AT45" s="261" t="str">
        <f t="shared" si="9"/>
        <v/>
      </c>
      <c r="AU45" s="90" t="str">
        <f t="shared" si="10"/>
        <v/>
      </c>
      <c r="AV45" s="91" t="str">
        <f>IF(ISNUMBER(AS45),(1000000*(VLOOKUP(AU45,'Helper - Detektoren'!$A$2:$E$18,4,FALSE)))/(24*AO45),"")</f>
        <v/>
      </c>
      <c r="AW45" s="95"/>
    </row>
    <row r="46" spans="1:49" s="5" customFormat="1" ht="50.1" customHeight="1" x14ac:dyDescent="0.25">
      <c r="A46" s="246" t="str">
        <f>IF(ISBLANK('Arbeitsplätze Detektoren'!V48),"",'Arbeitsplätze Detektoren'!V48)</f>
        <v>45_DN_</v>
      </c>
      <c r="B46" s="274" t="str">
        <f>IF(ISBLANK('Arbeitsplätze Detektoren'!A48),"",'Arbeitsplätze Detektoren'!A48)</f>
        <v/>
      </c>
      <c r="C46" s="274" t="str">
        <f>IF(ISBLANK('Arbeitsplätze Detektoren'!B48),"",'Arbeitsplätze Detektoren'!B48)</f>
        <v/>
      </c>
      <c r="D46" s="275" t="str">
        <f>IF(ISBLANK('Arbeitsplätze Detektoren'!C48),"",'Arbeitsplätze Detektoren'!C48)</f>
        <v/>
      </c>
      <c r="E46" s="275" t="str">
        <f>IF(ISBLANK('Arbeitsplätze Detektoren'!D48),"",'Arbeitsplätze Detektoren'!D48)</f>
        <v/>
      </c>
      <c r="F46" s="274" t="str">
        <f>IF(ISBLANK('Arbeitsplätze Detektoren'!E48),"",'Arbeitsplätze Detektoren'!E48)</f>
        <v/>
      </c>
      <c r="G46" s="274" t="str">
        <f>IF(ISBLANK('Arbeitsplätze Detektoren'!F48),"",'Arbeitsplätze Detektoren'!F48)</f>
        <v/>
      </c>
      <c r="H46" s="274" t="str">
        <f>IF(ISBLANK('Arbeitsplätze Detektoren'!G48),"",'Arbeitsplätze Detektoren'!G48)</f>
        <v/>
      </c>
      <c r="I46" s="274" t="str">
        <f>IF(ISBLANK('Arbeitsplätze Detektoren'!H48),"",'Arbeitsplätze Detektoren'!H48)</f>
        <v/>
      </c>
      <c r="J46" s="274" t="str">
        <f>IF(ISBLANK('Arbeitsplätze Detektoren'!J48),"",'Arbeitsplätze Detektoren'!J48)</f>
        <v/>
      </c>
      <c r="K46" s="274" t="str">
        <f>IF(ISBLANK('Arbeitsplätze Detektoren'!K48),"",'Arbeitsplätze Detektoren'!K48)</f>
        <v/>
      </c>
      <c r="L46" s="275" t="str">
        <f>IF(ISBLANK('Arbeitsplätze Detektoren'!L48),"",'Arbeitsplätze Detektoren'!L48)</f>
        <v/>
      </c>
      <c r="M46" s="275" t="str">
        <f>IF(ISBLANK('Arbeitsplätze Detektoren'!M48),"",'Arbeitsplätze Detektoren'!M48)</f>
        <v/>
      </c>
      <c r="N46" s="274" t="str">
        <f>IF(ISBLANK('Arbeitsplätze Detektoren'!N48),"",'Arbeitsplätze Detektoren'!N48)</f>
        <v/>
      </c>
      <c r="O46" s="274" t="str">
        <f>IF(ISBLANK('Arbeitsplätze Detektoren'!O48),"",'Arbeitsplätze Detektoren'!O48)</f>
        <v/>
      </c>
      <c r="P46" s="274" t="str">
        <f>IF(ISBLANK('Arbeitsplätze Detektoren'!P48),"",'Arbeitsplätze Detektoren'!P48)</f>
        <v/>
      </c>
      <c r="Q46" s="274" t="str">
        <f>IF(ISBLANK('Arbeitsplätze Detektoren'!Q48),"",'Arbeitsplätze Detektoren'!Q48)</f>
        <v/>
      </c>
      <c r="R46" s="274" t="str">
        <f>IF(ISBLANK('Arbeitsplätze Detektoren'!R48),"",'Arbeitsplätze Detektoren'!R48)</f>
        <v/>
      </c>
      <c r="S46" s="274" t="str">
        <f>IF(ISBLANK('Arbeitsplätze Detektoren'!S48),"",'Arbeitsplätze Detektoren'!S48)</f>
        <v/>
      </c>
      <c r="T46" s="276" t="str">
        <f>IF(ISBLANK('Arbeitsplätze Detektoren'!T48),"",'Arbeitsplätze Detektoren'!T48)</f>
        <v/>
      </c>
      <c r="U46" s="274" t="str">
        <f>IF(ISBLANK('Arbeitsplätze Detektoren'!U48),"",'Arbeitsplätze Detektoren'!U48)</f>
        <v/>
      </c>
      <c r="V46" s="277"/>
      <c r="W46" s="278" t="str">
        <f>IF(ISNUMBER(FIND("DN",A46,1)),VLOOKUP($A46,'Arbeitsplätze Daten'!$A$3:$P$51,2,FALSE),"")</f>
        <v/>
      </c>
      <c r="X46" s="278" t="str">
        <f>IF(ISNUMBER(FIND("DN",A46,1)),VLOOKUP($A46,'Arbeitsplätze Daten'!$A$3:$P$51,3,FALSE),"")</f>
        <v/>
      </c>
      <c r="Y46" s="278" t="str">
        <f>IF(ISNUMBER(FIND("DN",A46,1)),VLOOKUP($A46,'Arbeitsplätze Daten'!$A$3:$P$51,6,FALSE),"")</f>
        <v/>
      </c>
      <c r="Z46" s="278">
        <f>IF(ISNUMBER(FIND("DN",A46,1)),VLOOKUP($A46,'Arbeitsplätze Daten'!$A$3:$P$51,7,FALSE),"")</f>
        <v>0</v>
      </c>
      <c r="AA46" s="278">
        <f>IF(ISNUMBER(FIND("DN",A46,1)),VLOOKUP($A46,'Arbeitsplätze Daten'!$A$3:$P$51,8,FALSE),"")</f>
        <v>0</v>
      </c>
      <c r="AB46" s="278">
        <f>IF(ISNUMBER(FIND("DN",A46,1)),VLOOKUP($A46,'Arbeitsplätze Daten'!$A$3:$P$51,9,FALSE),"")</f>
        <v>0</v>
      </c>
      <c r="AC46" s="278">
        <f>IF(ISNUMBER(FIND("DN",A46,1)),VLOOKUP($A46,'Arbeitsplätze Daten'!$A$3:$P$51,10,FALSE),"")</f>
        <v>0</v>
      </c>
      <c r="AD46" s="278" t="str">
        <f>IF(ISNUMBER(FIND("DN",A46,1)),VLOOKUP($A46,'Arbeitsplätze Daten'!$A$3:$P$51,11,FALSE),"")</f>
        <v/>
      </c>
      <c r="AE46" s="278" t="str">
        <f>IF(ISNUMBER(FIND("DN",A46,1)),VLOOKUP($A46,'Arbeitsplätze Daten'!$A$3:$P$51,12,FALSE),"")</f>
        <v/>
      </c>
      <c r="AF46" s="278" t="str">
        <f>IF(ISNUMBER(FIND("DN",A46,1)),VLOOKUP($A46,'Arbeitsplätze Daten'!$A$3:$P$51,13,FALSE),"")</f>
        <v/>
      </c>
      <c r="AG46" s="278">
        <f>IF(ISNUMBER(FIND("DN",A46,1)),VLOOKUP($A46,'Arbeitsplätze Daten'!$A$3:$P$51,14,FALSE),"")</f>
        <v>0</v>
      </c>
      <c r="AH46" s="278">
        <f>IF(ISNUMBER(FIND("DN",A46,1)),VLOOKUP($A46,'Arbeitsplätze Daten'!$A$3:$P$51,15,FALSE),"")</f>
        <v>0</v>
      </c>
      <c r="AI46" s="278">
        <f>IF(ISNUMBER(FIND("DN",A46,1)),VLOOKUP($A46,'Arbeitsplätze Daten'!$A$3:$P$51,16,FALSE),"")</f>
        <v>0</v>
      </c>
      <c r="AJ46" s="281"/>
      <c r="AK46" s="251" t="str">
        <f t="shared" si="3"/>
        <v/>
      </c>
      <c r="AL46" s="249" t="str">
        <f t="shared" si="4"/>
        <v/>
      </c>
      <c r="AM46" s="250" t="str">
        <f t="shared" si="5"/>
        <v/>
      </c>
      <c r="AN46" s="256" t="b">
        <f>IF(ISERROR(T46),"FALSCH",OR(T46='Helper - Textbausteine'!$B$24,'Arbeitsplatz Übersicht'!T46='Helper - Textbausteine'!$B$27))</f>
        <v>0</v>
      </c>
      <c r="AO46" s="98" t="str">
        <f t="shared" si="6"/>
        <v/>
      </c>
      <c r="AP46" s="75"/>
      <c r="AQ46" s="77"/>
      <c r="AR46" s="204" t="str">
        <f t="shared" si="7"/>
        <v/>
      </c>
      <c r="AS46" s="259" t="str">
        <f t="shared" si="8"/>
        <v/>
      </c>
      <c r="AT46" s="261" t="str">
        <f t="shared" si="9"/>
        <v/>
      </c>
      <c r="AU46" s="90" t="str">
        <f t="shared" si="10"/>
        <v/>
      </c>
      <c r="AV46" s="91" t="str">
        <f>IF(ISNUMBER(AS46),(1000000*(VLOOKUP(AU46,'Helper - Detektoren'!$A$2:$E$18,4,FALSE)))/(24*AO46),"")</f>
        <v/>
      </c>
      <c r="AW46" s="95"/>
    </row>
    <row r="47" spans="1:49" s="5" customFormat="1" ht="50.1" customHeight="1" x14ac:dyDescent="0.25">
      <c r="A47" s="246" t="str">
        <f>IF(ISBLANK('Arbeitsplätze Detektoren'!V49),"",'Arbeitsplätze Detektoren'!V49)</f>
        <v>46_DN_</v>
      </c>
      <c r="B47" s="274" t="str">
        <f>IF(ISBLANK('Arbeitsplätze Detektoren'!A49),"",'Arbeitsplätze Detektoren'!A49)</f>
        <v/>
      </c>
      <c r="C47" s="274" t="str">
        <f>IF(ISBLANK('Arbeitsplätze Detektoren'!B49),"",'Arbeitsplätze Detektoren'!B49)</f>
        <v/>
      </c>
      <c r="D47" s="275" t="str">
        <f>IF(ISBLANK('Arbeitsplätze Detektoren'!C49),"",'Arbeitsplätze Detektoren'!C49)</f>
        <v/>
      </c>
      <c r="E47" s="275" t="str">
        <f>IF(ISBLANK('Arbeitsplätze Detektoren'!D49),"",'Arbeitsplätze Detektoren'!D49)</f>
        <v/>
      </c>
      <c r="F47" s="274" t="str">
        <f>IF(ISBLANK('Arbeitsplätze Detektoren'!E49),"",'Arbeitsplätze Detektoren'!E49)</f>
        <v/>
      </c>
      <c r="G47" s="274" t="str">
        <f>IF(ISBLANK('Arbeitsplätze Detektoren'!F49),"",'Arbeitsplätze Detektoren'!F49)</f>
        <v/>
      </c>
      <c r="H47" s="274" t="str">
        <f>IF(ISBLANK('Arbeitsplätze Detektoren'!G49),"",'Arbeitsplätze Detektoren'!G49)</f>
        <v/>
      </c>
      <c r="I47" s="274" t="str">
        <f>IF(ISBLANK('Arbeitsplätze Detektoren'!H49),"",'Arbeitsplätze Detektoren'!H49)</f>
        <v/>
      </c>
      <c r="J47" s="274" t="str">
        <f>IF(ISBLANK('Arbeitsplätze Detektoren'!J49),"",'Arbeitsplätze Detektoren'!J49)</f>
        <v/>
      </c>
      <c r="K47" s="274" t="str">
        <f>IF(ISBLANK('Arbeitsplätze Detektoren'!K49),"",'Arbeitsplätze Detektoren'!K49)</f>
        <v/>
      </c>
      <c r="L47" s="275" t="str">
        <f>IF(ISBLANK('Arbeitsplätze Detektoren'!L49),"",'Arbeitsplätze Detektoren'!L49)</f>
        <v/>
      </c>
      <c r="M47" s="275" t="str">
        <f>IF(ISBLANK('Arbeitsplätze Detektoren'!M49),"",'Arbeitsplätze Detektoren'!M49)</f>
        <v/>
      </c>
      <c r="N47" s="274" t="str">
        <f>IF(ISBLANK('Arbeitsplätze Detektoren'!N49),"",'Arbeitsplätze Detektoren'!N49)</f>
        <v/>
      </c>
      <c r="O47" s="274" t="str">
        <f>IF(ISBLANK('Arbeitsplätze Detektoren'!O49),"",'Arbeitsplätze Detektoren'!O49)</f>
        <v/>
      </c>
      <c r="P47" s="274" t="str">
        <f>IF(ISBLANK('Arbeitsplätze Detektoren'!P49),"",'Arbeitsplätze Detektoren'!P49)</f>
        <v/>
      </c>
      <c r="Q47" s="274" t="str">
        <f>IF(ISBLANK('Arbeitsplätze Detektoren'!Q49),"",'Arbeitsplätze Detektoren'!Q49)</f>
        <v/>
      </c>
      <c r="R47" s="274" t="str">
        <f>IF(ISBLANK('Arbeitsplätze Detektoren'!R49),"",'Arbeitsplätze Detektoren'!R49)</f>
        <v/>
      </c>
      <c r="S47" s="274" t="str">
        <f>IF(ISBLANK('Arbeitsplätze Detektoren'!S49),"",'Arbeitsplätze Detektoren'!S49)</f>
        <v/>
      </c>
      <c r="T47" s="276" t="str">
        <f>IF(ISBLANK('Arbeitsplätze Detektoren'!T49),"",'Arbeitsplätze Detektoren'!T49)</f>
        <v/>
      </c>
      <c r="U47" s="274" t="str">
        <f>IF(ISBLANK('Arbeitsplätze Detektoren'!U49),"",'Arbeitsplätze Detektoren'!U49)</f>
        <v/>
      </c>
      <c r="V47" s="277"/>
      <c r="W47" s="278" t="str">
        <f>IF(ISNUMBER(FIND("DN",A47,1)),VLOOKUP($A47,'Arbeitsplätze Daten'!$A$3:$P$51,2,FALSE),"")</f>
        <v/>
      </c>
      <c r="X47" s="278" t="str">
        <f>IF(ISNUMBER(FIND("DN",A47,1)),VLOOKUP($A47,'Arbeitsplätze Daten'!$A$3:$P$51,3,FALSE),"")</f>
        <v/>
      </c>
      <c r="Y47" s="278" t="str">
        <f>IF(ISNUMBER(FIND("DN",A47,1)),VLOOKUP($A47,'Arbeitsplätze Daten'!$A$3:$P$51,6,FALSE),"")</f>
        <v/>
      </c>
      <c r="Z47" s="278">
        <f>IF(ISNUMBER(FIND("DN",A47,1)),VLOOKUP($A47,'Arbeitsplätze Daten'!$A$3:$P$51,7,FALSE),"")</f>
        <v>0</v>
      </c>
      <c r="AA47" s="278">
        <f>IF(ISNUMBER(FIND("DN",A47,1)),VLOOKUP($A47,'Arbeitsplätze Daten'!$A$3:$P$51,8,FALSE),"")</f>
        <v>0</v>
      </c>
      <c r="AB47" s="278">
        <f>IF(ISNUMBER(FIND("DN",A47,1)),VLOOKUP($A47,'Arbeitsplätze Daten'!$A$3:$P$51,9,FALSE),"")</f>
        <v>0</v>
      </c>
      <c r="AC47" s="278">
        <f>IF(ISNUMBER(FIND("DN",A47,1)),VLOOKUP($A47,'Arbeitsplätze Daten'!$A$3:$P$51,10,FALSE),"")</f>
        <v>0</v>
      </c>
      <c r="AD47" s="278" t="str">
        <f>IF(ISNUMBER(FIND("DN",A47,1)),VLOOKUP($A47,'Arbeitsplätze Daten'!$A$3:$P$51,11,FALSE),"")</f>
        <v/>
      </c>
      <c r="AE47" s="278" t="str">
        <f>IF(ISNUMBER(FIND("DN",A47,1)),VLOOKUP($A47,'Arbeitsplätze Daten'!$A$3:$P$51,12,FALSE),"")</f>
        <v/>
      </c>
      <c r="AF47" s="278" t="str">
        <f>IF(ISNUMBER(FIND("DN",A47,1)),VLOOKUP($A47,'Arbeitsplätze Daten'!$A$3:$P$51,13,FALSE),"")</f>
        <v/>
      </c>
      <c r="AG47" s="278">
        <f>IF(ISNUMBER(FIND("DN",A47,1)),VLOOKUP($A47,'Arbeitsplätze Daten'!$A$3:$P$51,14,FALSE),"")</f>
        <v>0</v>
      </c>
      <c r="AH47" s="278">
        <f>IF(ISNUMBER(FIND("DN",A47,1)),VLOOKUP($A47,'Arbeitsplätze Daten'!$A$3:$P$51,15,FALSE),"")</f>
        <v>0</v>
      </c>
      <c r="AI47" s="278">
        <f>IF(ISNUMBER(FIND("DN",A47,1)),VLOOKUP($A47,'Arbeitsplätze Daten'!$A$3:$P$51,16,FALSE),"")</f>
        <v>0</v>
      </c>
      <c r="AJ47" s="281"/>
      <c r="AK47" s="251" t="str">
        <f t="shared" si="3"/>
        <v/>
      </c>
      <c r="AL47" s="249" t="str">
        <f t="shared" si="4"/>
        <v/>
      </c>
      <c r="AM47" s="250" t="str">
        <f t="shared" si="5"/>
        <v/>
      </c>
      <c r="AN47" s="256" t="b">
        <f>IF(ISERROR(T47),"FALSCH",OR(T47='Helper - Textbausteine'!$B$24,'Arbeitsplatz Übersicht'!T47='Helper - Textbausteine'!$B$27))</f>
        <v>0</v>
      </c>
      <c r="AO47" s="98" t="str">
        <f t="shared" si="6"/>
        <v/>
      </c>
      <c r="AP47" s="75"/>
      <c r="AQ47" s="77"/>
      <c r="AR47" s="204" t="str">
        <f t="shared" si="7"/>
        <v/>
      </c>
      <c r="AS47" s="259" t="str">
        <f t="shared" si="8"/>
        <v/>
      </c>
      <c r="AT47" s="261" t="str">
        <f t="shared" si="9"/>
        <v/>
      </c>
      <c r="AU47" s="90" t="str">
        <f t="shared" si="10"/>
        <v/>
      </c>
      <c r="AV47" s="91" t="str">
        <f>IF(ISNUMBER(AS47),(1000000*(VLOOKUP(AU47,'Helper - Detektoren'!$A$2:$E$18,4,FALSE)))/(24*AO47),"")</f>
        <v/>
      </c>
      <c r="AW47" s="95"/>
    </row>
    <row r="48" spans="1:49" s="5" customFormat="1" ht="50.1" customHeight="1" x14ac:dyDescent="0.25">
      <c r="A48" s="246" t="str">
        <f>IF(ISBLANK('Arbeitsplätze Detektoren'!V50),"",'Arbeitsplätze Detektoren'!V50)</f>
        <v>47_DN_</v>
      </c>
      <c r="B48" s="274" t="str">
        <f>IF(ISBLANK('Arbeitsplätze Detektoren'!A50),"",'Arbeitsplätze Detektoren'!A50)</f>
        <v/>
      </c>
      <c r="C48" s="274" t="str">
        <f>IF(ISBLANK('Arbeitsplätze Detektoren'!B50),"",'Arbeitsplätze Detektoren'!B50)</f>
        <v/>
      </c>
      <c r="D48" s="275" t="str">
        <f>IF(ISBLANK('Arbeitsplätze Detektoren'!C50),"",'Arbeitsplätze Detektoren'!C50)</f>
        <v/>
      </c>
      <c r="E48" s="275" t="str">
        <f>IF(ISBLANK('Arbeitsplätze Detektoren'!D50),"",'Arbeitsplätze Detektoren'!D50)</f>
        <v/>
      </c>
      <c r="F48" s="274" t="str">
        <f>IF(ISBLANK('Arbeitsplätze Detektoren'!E50),"",'Arbeitsplätze Detektoren'!E50)</f>
        <v/>
      </c>
      <c r="G48" s="274" t="str">
        <f>IF(ISBLANK('Arbeitsplätze Detektoren'!F50),"",'Arbeitsplätze Detektoren'!F50)</f>
        <v/>
      </c>
      <c r="H48" s="274" t="str">
        <f>IF(ISBLANK('Arbeitsplätze Detektoren'!G50),"",'Arbeitsplätze Detektoren'!G50)</f>
        <v/>
      </c>
      <c r="I48" s="274" t="str">
        <f>IF(ISBLANK('Arbeitsplätze Detektoren'!H50),"",'Arbeitsplätze Detektoren'!H50)</f>
        <v/>
      </c>
      <c r="J48" s="274" t="str">
        <f>IF(ISBLANK('Arbeitsplätze Detektoren'!J50),"",'Arbeitsplätze Detektoren'!J50)</f>
        <v/>
      </c>
      <c r="K48" s="274" t="str">
        <f>IF(ISBLANK('Arbeitsplätze Detektoren'!K50),"",'Arbeitsplätze Detektoren'!K50)</f>
        <v/>
      </c>
      <c r="L48" s="275" t="str">
        <f>IF(ISBLANK('Arbeitsplätze Detektoren'!L50),"",'Arbeitsplätze Detektoren'!L50)</f>
        <v/>
      </c>
      <c r="M48" s="275" t="str">
        <f>IF(ISBLANK('Arbeitsplätze Detektoren'!M50),"",'Arbeitsplätze Detektoren'!M50)</f>
        <v/>
      </c>
      <c r="N48" s="274" t="str">
        <f>IF(ISBLANK('Arbeitsplätze Detektoren'!N50),"",'Arbeitsplätze Detektoren'!N50)</f>
        <v/>
      </c>
      <c r="O48" s="274" t="str">
        <f>IF(ISBLANK('Arbeitsplätze Detektoren'!O50),"",'Arbeitsplätze Detektoren'!O50)</f>
        <v/>
      </c>
      <c r="P48" s="274" t="str">
        <f>IF(ISBLANK('Arbeitsplätze Detektoren'!P50),"",'Arbeitsplätze Detektoren'!P50)</f>
        <v/>
      </c>
      <c r="Q48" s="274" t="str">
        <f>IF(ISBLANK('Arbeitsplätze Detektoren'!Q50),"",'Arbeitsplätze Detektoren'!Q50)</f>
        <v/>
      </c>
      <c r="R48" s="274" t="str">
        <f>IF(ISBLANK('Arbeitsplätze Detektoren'!R50),"",'Arbeitsplätze Detektoren'!R50)</f>
        <v/>
      </c>
      <c r="S48" s="274" t="str">
        <f>IF(ISBLANK('Arbeitsplätze Detektoren'!S50),"",'Arbeitsplätze Detektoren'!S50)</f>
        <v/>
      </c>
      <c r="T48" s="276" t="str">
        <f>IF(ISBLANK('Arbeitsplätze Detektoren'!T50),"",'Arbeitsplätze Detektoren'!T50)</f>
        <v/>
      </c>
      <c r="U48" s="274" t="str">
        <f>IF(ISBLANK('Arbeitsplätze Detektoren'!U50),"",'Arbeitsplätze Detektoren'!U50)</f>
        <v/>
      </c>
      <c r="V48" s="277"/>
      <c r="W48" s="278" t="str">
        <f>IF(ISNUMBER(FIND("DN",A48,1)),VLOOKUP($A48,'Arbeitsplätze Daten'!$A$3:$P$51,2,FALSE),"")</f>
        <v/>
      </c>
      <c r="X48" s="278" t="str">
        <f>IF(ISNUMBER(FIND("DN",A48,1)),VLOOKUP($A48,'Arbeitsplätze Daten'!$A$3:$P$51,3,FALSE),"")</f>
        <v/>
      </c>
      <c r="Y48" s="278" t="str">
        <f>IF(ISNUMBER(FIND("DN",A48,1)),VLOOKUP($A48,'Arbeitsplätze Daten'!$A$3:$P$51,6,FALSE),"")</f>
        <v/>
      </c>
      <c r="Z48" s="278">
        <f>IF(ISNUMBER(FIND("DN",A48,1)),VLOOKUP($A48,'Arbeitsplätze Daten'!$A$3:$P$51,7,FALSE),"")</f>
        <v>0</v>
      </c>
      <c r="AA48" s="278">
        <f>IF(ISNUMBER(FIND("DN",A48,1)),VLOOKUP($A48,'Arbeitsplätze Daten'!$A$3:$P$51,8,FALSE),"")</f>
        <v>0</v>
      </c>
      <c r="AB48" s="278">
        <f>IF(ISNUMBER(FIND("DN",A48,1)),VLOOKUP($A48,'Arbeitsplätze Daten'!$A$3:$P$51,9,FALSE),"")</f>
        <v>0</v>
      </c>
      <c r="AC48" s="278">
        <f>IF(ISNUMBER(FIND("DN",A48,1)),VLOOKUP($A48,'Arbeitsplätze Daten'!$A$3:$P$51,10,FALSE),"")</f>
        <v>0</v>
      </c>
      <c r="AD48" s="278" t="str">
        <f>IF(ISNUMBER(FIND("DN",A48,1)),VLOOKUP($A48,'Arbeitsplätze Daten'!$A$3:$P$51,11,FALSE),"")</f>
        <v/>
      </c>
      <c r="AE48" s="278" t="str">
        <f>IF(ISNUMBER(FIND("DN",A48,1)),VLOOKUP($A48,'Arbeitsplätze Daten'!$A$3:$P$51,12,FALSE),"")</f>
        <v/>
      </c>
      <c r="AF48" s="278" t="str">
        <f>IF(ISNUMBER(FIND("DN",A48,1)),VLOOKUP($A48,'Arbeitsplätze Daten'!$A$3:$P$51,13,FALSE),"")</f>
        <v/>
      </c>
      <c r="AG48" s="278">
        <f>IF(ISNUMBER(FIND("DN",A48,1)),VLOOKUP($A48,'Arbeitsplätze Daten'!$A$3:$P$51,14,FALSE),"")</f>
        <v>0</v>
      </c>
      <c r="AH48" s="278">
        <f>IF(ISNUMBER(FIND("DN",A48,1)),VLOOKUP($A48,'Arbeitsplätze Daten'!$A$3:$P$51,15,FALSE),"")</f>
        <v>0</v>
      </c>
      <c r="AI48" s="278">
        <f>IF(ISNUMBER(FIND("DN",A48,1)),VLOOKUP($A48,'Arbeitsplätze Daten'!$A$3:$P$51,16,FALSE),"")</f>
        <v>0</v>
      </c>
      <c r="AJ48" s="281"/>
      <c r="AK48" s="251" t="str">
        <f t="shared" si="3"/>
        <v/>
      </c>
      <c r="AL48" s="249" t="str">
        <f t="shared" si="4"/>
        <v/>
      </c>
      <c r="AM48" s="250" t="str">
        <f t="shared" si="5"/>
        <v/>
      </c>
      <c r="AN48" s="256" t="b">
        <f>IF(ISERROR(T48),"FALSCH",OR(T48='Helper - Textbausteine'!$B$24,'Arbeitsplatz Übersicht'!T48='Helper - Textbausteine'!$B$27))</f>
        <v>0</v>
      </c>
      <c r="AO48" s="98" t="str">
        <f t="shared" si="6"/>
        <v/>
      </c>
      <c r="AP48" s="75"/>
      <c r="AQ48" s="77"/>
      <c r="AR48" s="204" t="str">
        <f t="shared" si="7"/>
        <v/>
      </c>
      <c r="AS48" s="259" t="str">
        <f t="shared" si="8"/>
        <v/>
      </c>
      <c r="AT48" s="261" t="str">
        <f t="shared" si="9"/>
        <v/>
      </c>
      <c r="AU48" s="90" t="str">
        <f t="shared" si="10"/>
        <v/>
      </c>
      <c r="AV48" s="91" t="str">
        <f>IF(ISNUMBER(AS48),(1000000*(VLOOKUP(AU48,'Helper - Detektoren'!$A$2:$E$18,4,FALSE)))/(24*AO48),"")</f>
        <v/>
      </c>
      <c r="AW48" s="95"/>
    </row>
    <row r="49" spans="1:49" s="5" customFormat="1" ht="50.1" customHeight="1" x14ac:dyDescent="0.25">
      <c r="A49" s="246" t="str">
        <f>IF(ISBLANK('Arbeitsplätze Detektoren'!V51),"",'Arbeitsplätze Detektoren'!V51)</f>
        <v>48_DN_</v>
      </c>
      <c r="B49" s="274" t="str">
        <f>IF(ISBLANK('Arbeitsplätze Detektoren'!A51),"",'Arbeitsplätze Detektoren'!A51)</f>
        <v/>
      </c>
      <c r="C49" s="274" t="str">
        <f>IF(ISBLANK('Arbeitsplätze Detektoren'!B51),"",'Arbeitsplätze Detektoren'!B51)</f>
        <v/>
      </c>
      <c r="D49" s="275" t="str">
        <f>IF(ISBLANK('Arbeitsplätze Detektoren'!C51),"",'Arbeitsplätze Detektoren'!C51)</f>
        <v/>
      </c>
      <c r="E49" s="275" t="str">
        <f>IF(ISBLANK('Arbeitsplätze Detektoren'!D51),"",'Arbeitsplätze Detektoren'!D51)</f>
        <v/>
      </c>
      <c r="F49" s="274" t="str">
        <f>IF(ISBLANK('Arbeitsplätze Detektoren'!E51),"",'Arbeitsplätze Detektoren'!E51)</f>
        <v/>
      </c>
      <c r="G49" s="274" t="str">
        <f>IF(ISBLANK('Arbeitsplätze Detektoren'!F51),"",'Arbeitsplätze Detektoren'!F51)</f>
        <v/>
      </c>
      <c r="H49" s="274" t="str">
        <f>IF(ISBLANK('Arbeitsplätze Detektoren'!G51),"",'Arbeitsplätze Detektoren'!G51)</f>
        <v/>
      </c>
      <c r="I49" s="274" t="str">
        <f>IF(ISBLANK('Arbeitsplätze Detektoren'!H51),"",'Arbeitsplätze Detektoren'!H51)</f>
        <v/>
      </c>
      <c r="J49" s="274" t="str">
        <f>IF(ISBLANK('Arbeitsplätze Detektoren'!J51),"",'Arbeitsplätze Detektoren'!J51)</f>
        <v/>
      </c>
      <c r="K49" s="274" t="str">
        <f>IF(ISBLANK('Arbeitsplätze Detektoren'!K51),"",'Arbeitsplätze Detektoren'!K51)</f>
        <v/>
      </c>
      <c r="L49" s="275" t="str">
        <f>IF(ISBLANK('Arbeitsplätze Detektoren'!L51),"",'Arbeitsplätze Detektoren'!L51)</f>
        <v/>
      </c>
      <c r="M49" s="275" t="str">
        <f>IF(ISBLANK('Arbeitsplätze Detektoren'!M51),"",'Arbeitsplätze Detektoren'!M51)</f>
        <v/>
      </c>
      <c r="N49" s="274" t="str">
        <f>IF(ISBLANK('Arbeitsplätze Detektoren'!N51),"",'Arbeitsplätze Detektoren'!N51)</f>
        <v/>
      </c>
      <c r="O49" s="274" t="str">
        <f>IF(ISBLANK('Arbeitsplätze Detektoren'!O51),"",'Arbeitsplätze Detektoren'!O51)</f>
        <v/>
      </c>
      <c r="P49" s="274" t="str">
        <f>IF(ISBLANK('Arbeitsplätze Detektoren'!P51),"",'Arbeitsplätze Detektoren'!P51)</f>
        <v/>
      </c>
      <c r="Q49" s="274" t="str">
        <f>IF(ISBLANK('Arbeitsplätze Detektoren'!Q51),"",'Arbeitsplätze Detektoren'!Q51)</f>
        <v/>
      </c>
      <c r="R49" s="274" t="str">
        <f>IF(ISBLANK('Arbeitsplätze Detektoren'!R51),"",'Arbeitsplätze Detektoren'!R51)</f>
        <v/>
      </c>
      <c r="S49" s="274" t="str">
        <f>IF(ISBLANK('Arbeitsplätze Detektoren'!S51),"",'Arbeitsplätze Detektoren'!S51)</f>
        <v/>
      </c>
      <c r="T49" s="276" t="str">
        <f>IF(ISBLANK('Arbeitsplätze Detektoren'!T51),"",'Arbeitsplätze Detektoren'!T51)</f>
        <v/>
      </c>
      <c r="U49" s="274" t="str">
        <f>IF(ISBLANK('Arbeitsplätze Detektoren'!U51),"",'Arbeitsplätze Detektoren'!U51)</f>
        <v/>
      </c>
      <c r="V49" s="277"/>
      <c r="W49" s="278" t="str">
        <f>IF(ISNUMBER(FIND("DN",A49,1)),VLOOKUP($A49,'Arbeitsplätze Daten'!$A$3:$P$51,2,FALSE),"")</f>
        <v/>
      </c>
      <c r="X49" s="278" t="str">
        <f>IF(ISNUMBER(FIND("DN",A49,1)),VLOOKUP($A49,'Arbeitsplätze Daten'!$A$3:$P$51,3,FALSE),"")</f>
        <v/>
      </c>
      <c r="Y49" s="278" t="str">
        <f>IF(ISNUMBER(FIND("DN",A49,1)),VLOOKUP($A49,'Arbeitsplätze Daten'!$A$3:$P$51,6,FALSE),"")</f>
        <v/>
      </c>
      <c r="Z49" s="278">
        <f>IF(ISNUMBER(FIND("DN",A49,1)),VLOOKUP($A49,'Arbeitsplätze Daten'!$A$3:$P$51,7,FALSE),"")</f>
        <v>0</v>
      </c>
      <c r="AA49" s="278">
        <f>IF(ISNUMBER(FIND("DN",A49,1)),VLOOKUP($A49,'Arbeitsplätze Daten'!$A$3:$P$51,8,FALSE),"")</f>
        <v>0</v>
      </c>
      <c r="AB49" s="278">
        <f>IF(ISNUMBER(FIND("DN",A49,1)),VLOOKUP($A49,'Arbeitsplätze Daten'!$A$3:$P$51,9,FALSE),"")</f>
        <v>0</v>
      </c>
      <c r="AC49" s="278">
        <f>IF(ISNUMBER(FIND("DN",A49,1)),VLOOKUP($A49,'Arbeitsplätze Daten'!$A$3:$P$51,10,FALSE),"")</f>
        <v>0</v>
      </c>
      <c r="AD49" s="278" t="str">
        <f>IF(ISNUMBER(FIND("DN",A49,1)),VLOOKUP($A49,'Arbeitsplätze Daten'!$A$3:$P$51,11,FALSE),"")</f>
        <v/>
      </c>
      <c r="AE49" s="278" t="str">
        <f>IF(ISNUMBER(FIND("DN",A49,1)),VLOOKUP($A49,'Arbeitsplätze Daten'!$A$3:$P$51,12,FALSE),"")</f>
        <v/>
      </c>
      <c r="AF49" s="278" t="str">
        <f>IF(ISNUMBER(FIND("DN",A49,1)),VLOOKUP($A49,'Arbeitsplätze Daten'!$A$3:$P$51,13,FALSE),"")</f>
        <v/>
      </c>
      <c r="AG49" s="278">
        <f>IF(ISNUMBER(FIND("DN",A49,1)),VLOOKUP($A49,'Arbeitsplätze Daten'!$A$3:$P$51,14,FALSE),"")</f>
        <v>0</v>
      </c>
      <c r="AH49" s="278">
        <f>IF(ISNUMBER(FIND("DN",A49,1)),VLOOKUP($A49,'Arbeitsplätze Daten'!$A$3:$P$51,15,FALSE),"")</f>
        <v>0</v>
      </c>
      <c r="AI49" s="278">
        <f>IF(ISNUMBER(FIND("DN",A49,1)),VLOOKUP($A49,'Arbeitsplätze Daten'!$A$3:$P$51,16,FALSE),"")</f>
        <v>0</v>
      </c>
      <c r="AJ49" s="281"/>
      <c r="AK49" s="251" t="str">
        <f t="shared" si="3"/>
        <v/>
      </c>
      <c r="AL49" s="249" t="str">
        <f t="shared" si="4"/>
        <v/>
      </c>
      <c r="AM49" s="250" t="str">
        <f t="shared" si="5"/>
        <v/>
      </c>
      <c r="AN49" s="256" t="b">
        <f>IF(ISERROR(T49),"FALSCH",OR(T49='Helper - Textbausteine'!$B$24,'Arbeitsplatz Übersicht'!T49='Helper - Textbausteine'!$B$27))</f>
        <v>0</v>
      </c>
      <c r="AO49" s="98" t="str">
        <f t="shared" si="6"/>
        <v/>
      </c>
      <c r="AP49" s="75"/>
      <c r="AQ49" s="77"/>
      <c r="AR49" s="204" t="str">
        <f t="shared" si="7"/>
        <v/>
      </c>
      <c r="AS49" s="259" t="str">
        <f t="shared" si="8"/>
        <v/>
      </c>
      <c r="AT49" s="261" t="str">
        <f t="shared" si="9"/>
        <v/>
      </c>
      <c r="AU49" s="90" t="str">
        <f t="shared" si="10"/>
        <v/>
      </c>
      <c r="AV49" s="91" t="str">
        <f>IF(ISNUMBER(AS49),(1000000*(VLOOKUP(AU49,'Helper - Detektoren'!$A$2:$E$18,4,FALSE)))/(24*AO49),"")</f>
        <v/>
      </c>
      <c r="AW49" s="95"/>
    </row>
    <row r="50" spans="1:49" s="5" customFormat="1" ht="50.1" customHeight="1" thickBot="1" x14ac:dyDescent="0.3">
      <c r="A50" s="246" t="str">
        <f>IF(ISBLANK('Arbeitsplätze Detektoren'!V52),"",'Arbeitsplätze Detektoren'!V52)</f>
        <v>49_DN_</v>
      </c>
      <c r="B50" s="282" t="str">
        <f>IF(ISBLANK('Arbeitsplätze Detektoren'!A52),"",'Arbeitsplätze Detektoren'!A52)</f>
        <v/>
      </c>
      <c r="C50" s="282" t="str">
        <f>IF(ISBLANK('Arbeitsplätze Detektoren'!B52),"",'Arbeitsplätze Detektoren'!B52)</f>
        <v/>
      </c>
      <c r="D50" s="283" t="str">
        <f>IF(ISBLANK('Arbeitsplätze Detektoren'!C52),"",'Arbeitsplätze Detektoren'!C52)</f>
        <v/>
      </c>
      <c r="E50" s="283" t="str">
        <f>IF(ISBLANK('Arbeitsplätze Detektoren'!D52),"",'Arbeitsplätze Detektoren'!D52)</f>
        <v/>
      </c>
      <c r="F50" s="282" t="str">
        <f>IF(ISBLANK('Arbeitsplätze Detektoren'!E52),"",'Arbeitsplätze Detektoren'!E52)</f>
        <v/>
      </c>
      <c r="G50" s="282" t="str">
        <f>IF(ISBLANK('Arbeitsplätze Detektoren'!F52),"",'Arbeitsplätze Detektoren'!F52)</f>
        <v/>
      </c>
      <c r="H50" s="282" t="str">
        <f>IF(ISBLANK('Arbeitsplätze Detektoren'!G52),"",'Arbeitsplätze Detektoren'!G52)</f>
        <v/>
      </c>
      <c r="I50" s="282" t="str">
        <f>IF(ISBLANK('Arbeitsplätze Detektoren'!H52),"",'Arbeitsplätze Detektoren'!H52)</f>
        <v/>
      </c>
      <c r="J50" s="282" t="str">
        <f>IF(ISBLANK('Arbeitsplätze Detektoren'!J52),"",'Arbeitsplätze Detektoren'!J52)</f>
        <v/>
      </c>
      <c r="K50" s="282" t="str">
        <f>IF(ISBLANK('Arbeitsplätze Detektoren'!K52),"",'Arbeitsplätze Detektoren'!K52)</f>
        <v/>
      </c>
      <c r="L50" s="283" t="str">
        <f>IF(ISBLANK('Arbeitsplätze Detektoren'!L52),"",'Arbeitsplätze Detektoren'!L52)</f>
        <v/>
      </c>
      <c r="M50" s="283" t="str">
        <f>IF(ISBLANK('Arbeitsplätze Detektoren'!M52),"",'Arbeitsplätze Detektoren'!M52)</f>
        <v/>
      </c>
      <c r="N50" s="282" t="str">
        <f>IF(ISBLANK('Arbeitsplätze Detektoren'!N52),"",'Arbeitsplätze Detektoren'!N52)</f>
        <v/>
      </c>
      <c r="O50" s="282" t="str">
        <f>IF(ISBLANK('Arbeitsplätze Detektoren'!O52),"",'Arbeitsplätze Detektoren'!O52)</f>
        <v/>
      </c>
      <c r="P50" s="282" t="str">
        <f>IF(ISBLANK('Arbeitsplätze Detektoren'!P52),"",'Arbeitsplätze Detektoren'!P52)</f>
        <v/>
      </c>
      <c r="Q50" s="282" t="str">
        <f>IF(ISBLANK('Arbeitsplätze Detektoren'!Q52),"",'Arbeitsplätze Detektoren'!Q52)</f>
        <v/>
      </c>
      <c r="R50" s="282" t="str">
        <f>IF(ISBLANK('Arbeitsplätze Detektoren'!R52),"",'Arbeitsplätze Detektoren'!R52)</f>
        <v/>
      </c>
      <c r="S50" s="282" t="str">
        <f>IF(ISBLANK('Arbeitsplätze Detektoren'!S52),"",'Arbeitsplätze Detektoren'!S52)</f>
        <v/>
      </c>
      <c r="T50" s="284" t="str">
        <f>IF(ISBLANK('Arbeitsplätze Detektoren'!T52),"",'Arbeitsplätze Detektoren'!T52)</f>
        <v/>
      </c>
      <c r="U50" s="282" t="str">
        <f>IF(ISBLANK('Arbeitsplätze Detektoren'!U52),"",'Arbeitsplätze Detektoren'!U52)</f>
        <v/>
      </c>
      <c r="V50" s="285"/>
      <c r="W50" s="286" t="str">
        <f>IF(ISNUMBER(FIND("DN",A50,1)),VLOOKUP($A50,'Arbeitsplätze Daten'!$A$3:$P$51,2,FALSE),"")</f>
        <v/>
      </c>
      <c r="X50" s="286" t="str">
        <f>IF(ISNUMBER(FIND("DN",A50,1)),VLOOKUP($A50,'Arbeitsplätze Daten'!$A$3:$P$51,3,FALSE),"")</f>
        <v/>
      </c>
      <c r="Y50" s="286" t="str">
        <f>IF(ISNUMBER(FIND("DN",A50,1)),VLOOKUP($A50,'Arbeitsplätze Daten'!$A$3:$P$51,6,FALSE),"")</f>
        <v/>
      </c>
      <c r="Z50" s="286">
        <f>IF(ISNUMBER(FIND("DN",A50,1)),VLOOKUP($A50,'Arbeitsplätze Daten'!$A$3:$P$51,7,FALSE),"")</f>
        <v>0</v>
      </c>
      <c r="AA50" s="286">
        <f>IF(ISNUMBER(FIND("DN",A50,1)),VLOOKUP($A50,'Arbeitsplätze Daten'!$A$3:$P$51,8,FALSE),"")</f>
        <v>0</v>
      </c>
      <c r="AB50" s="286">
        <f>IF(ISNUMBER(FIND("DN",A50,1)),VLOOKUP($A50,'Arbeitsplätze Daten'!$A$3:$P$51,9,FALSE),"")</f>
        <v>0</v>
      </c>
      <c r="AC50" s="286">
        <f>IF(ISNUMBER(FIND("DN",A50,1)),VLOOKUP($A50,'Arbeitsplätze Daten'!$A$3:$P$51,10,FALSE),"")</f>
        <v>0</v>
      </c>
      <c r="AD50" s="286" t="str">
        <f>IF(ISNUMBER(FIND("DN",A50,1)),VLOOKUP($A50,'Arbeitsplätze Daten'!$A$3:$P$51,11,FALSE),"")</f>
        <v/>
      </c>
      <c r="AE50" s="286" t="str">
        <f>IF(ISNUMBER(FIND("DN",A50,1)),VLOOKUP($A50,'Arbeitsplätze Daten'!$A$3:$P$51,12,FALSE),"")</f>
        <v/>
      </c>
      <c r="AF50" s="286" t="str">
        <f>IF(ISNUMBER(FIND("DN",A50,1)),VLOOKUP($A50,'Arbeitsplätze Daten'!$A$3:$P$51,13,FALSE),"")</f>
        <v/>
      </c>
      <c r="AG50" s="286">
        <f>IF(ISNUMBER(FIND("DN",A50,1)),VLOOKUP($A50,'Arbeitsplätze Daten'!$A$3:$P$51,14,FALSE),"")</f>
        <v>0</v>
      </c>
      <c r="AH50" s="286">
        <f>IF(ISNUMBER(FIND("DN",A50,1)),VLOOKUP($A50,'Arbeitsplätze Daten'!$A$3:$P$51,15,FALSE),"")</f>
        <v>0</v>
      </c>
      <c r="AI50" s="286">
        <f>IF(ISNUMBER(FIND("DN",A50,1)),VLOOKUP($A50,'Arbeitsplätze Daten'!$A$3:$P$51,16,FALSE),"")</f>
        <v>0</v>
      </c>
      <c r="AJ50" s="287"/>
      <c r="AK50" s="252" t="str">
        <f t="shared" si="3"/>
        <v/>
      </c>
      <c r="AL50" s="253" t="str">
        <f t="shared" si="4"/>
        <v/>
      </c>
      <c r="AM50" s="254" t="str">
        <f t="shared" si="5"/>
        <v/>
      </c>
      <c r="AN50" s="257" t="b">
        <f>IF(ISERROR(T50),"FALSCH",OR(T50='Helper - Textbausteine'!$B$24,'Arbeitsplatz Übersicht'!T50='Helper - Textbausteine'!$B$27))</f>
        <v>0</v>
      </c>
      <c r="AO50" s="99" t="str">
        <f t="shared" si="6"/>
        <v/>
      </c>
      <c r="AP50" s="78"/>
      <c r="AQ50" s="79"/>
      <c r="AR50" s="205" t="str">
        <f t="shared" si="7"/>
        <v/>
      </c>
      <c r="AS50" s="262" t="str">
        <f t="shared" si="8"/>
        <v/>
      </c>
      <c r="AT50" s="263" t="str">
        <f t="shared" si="9"/>
        <v/>
      </c>
      <c r="AU50" s="92" t="str">
        <f t="shared" si="10"/>
        <v/>
      </c>
      <c r="AV50" s="93" t="str">
        <f>IF(ISNUMBER(AS50),(1000000*(VLOOKUP(AU50,'Helper - Detektoren'!$A$2:$E$18,4,FALSE)))/(24*AO50),"")</f>
        <v/>
      </c>
      <c r="AW50" s="96"/>
    </row>
    <row r="51" spans="1:49" ht="13.5" thickTop="1" x14ac:dyDescent="0.2">
      <c r="AF51" s="290"/>
    </row>
    <row r="55" spans="1:49" x14ac:dyDescent="0.2">
      <c r="R55" s="247">
        <f>FIND("DN",A4,1)</f>
        <v>4</v>
      </c>
      <c r="S55" s="247" t="b">
        <f>ISNUMBER(FIND("DN",A2,1))</f>
        <v>1</v>
      </c>
    </row>
    <row r="56" spans="1:49" x14ac:dyDescent="0.2">
      <c r="R56" s="247">
        <f>FIND("DN",A50,1)</f>
        <v>4</v>
      </c>
      <c r="S56" s="247" t="b">
        <f>ISNUMBER(FIND("DN",A50,1))</f>
        <v>1</v>
      </c>
    </row>
  </sheetData>
  <sheetProtection algorithmName="SHA-512" hashValue="xp8voXsuMGjgL6UzRIOrfP0/B7bR76zG6pFYh+U/AUHE6gI7gDAZztqlDYtdKSqECzAZjQcD0MGc/wy4qfH+pg==" saltValue="Eafh5thGzN+X8lK6yIz2Lg==" spinCount="100000" sheet="1" objects="1" scenarios="1"/>
  <autoFilter ref="B1:AW1"/>
  <conditionalFormatting sqref="AR1:AR1048576">
    <cfRule type="colorScale" priority="40">
      <colorScale>
        <cfvo type="num" val="0"/>
        <cfvo type="num" val="1000"/>
        <cfvo type="num" val="2000"/>
        <color rgb="FF00B050"/>
        <color rgb="FFFFC000"/>
        <color rgb="FFFF0000"/>
      </colorScale>
    </cfRule>
  </conditionalFormatting>
  <conditionalFormatting sqref="AS1:AS1048576">
    <cfRule type="colorScale" priority="38">
      <colorScale>
        <cfvo type="min"/>
        <cfvo type="percentile" val="50"/>
        <cfvo type="max"/>
        <color rgb="FF00B050"/>
        <color rgb="FFFFC000"/>
        <color rgb="FFFF0000"/>
      </colorScale>
    </cfRule>
  </conditionalFormatting>
  <conditionalFormatting sqref="AN1:AN1048576">
    <cfRule type="cellIs" dxfId="15" priority="13" operator="equal">
      <formula>TRUE</formula>
    </cfRule>
  </conditionalFormatting>
  <conditionalFormatting sqref="AO2:AO50">
    <cfRule type="cellIs" dxfId="14" priority="11" operator="greaterThanOrEqual">
      <formula>300</formula>
    </cfRule>
  </conditionalFormatting>
  <conditionalFormatting sqref="AT1:AU1048576">
    <cfRule type="colorScale" priority="9">
      <colorScale>
        <cfvo type="num" val="0"/>
        <cfvo type="num" val="5.9999000000000002"/>
        <color rgb="FF00B050"/>
        <color rgb="FFFF9201"/>
      </colorScale>
    </cfRule>
  </conditionalFormatting>
  <conditionalFormatting sqref="AR2:AT50">
    <cfRule type="containsText" dxfId="13" priority="7" operator="containsText" text="&gt;">
      <formula>NOT(ISERROR(SEARCH("&gt;",AR2)))</formula>
    </cfRule>
  </conditionalFormatting>
  <conditionalFormatting sqref="AT2:AT50">
    <cfRule type="cellIs" dxfId="12" priority="6" operator="between">
      <formula>5.9999</formula>
      <formula>9999999999999</formula>
    </cfRule>
  </conditionalFormatting>
  <dataValidations count="4">
    <dataValidation type="decimal" allowBlank="1" showInputMessage="1" showErrorMessage="1" errorTitle="Falscher Inhalt" error="Bitte geben Sie eine Zahl zwischen 0 und 365 ein." sqref="AP2:AP50">
      <formula1>0</formula1>
      <formula2>365</formula2>
    </dataValidation>
    <dataValidation type="decimal" allowBlank="1" showInputMessage="1" showErrorMessage="1" errorTitle="Falscher Inhalt" error="Bitte geben Sie eine Zahl zwischen 0 und 24 ein." sqref="AQ2:AQ50">
      <formula1>0</formula1>
      <formula2>24</formula2>
    </dataValidation>
    <dataValidation type="custom" errorStyle="warning" allowBlank="1" showInputMessage="1" showErrorMessage="1" errorTitle="Inhalt über Formel bezogen" error="Der Inhalt dieses Feldes sollte über eine Formel bezogen werden. Ein Überschreiben des Inhalts entfernt die hinterlegte Formel." sqref="U2:U51 AA2:AI50 W2:Y50 A2:T50 Z2:Z52 AK2:AO50">
      <formula1>1=2</formula1>
    </dataValidation>
    <dataValidation type="custom" errorStyle="warning" allowBlank="1" showInputMessage="1" showErrorMessage="1" errorTitle="Berechnung des Feldwertes" error="Normalerweise wird der Inhalt dieses Feldes berechnet. Sie können den von Ihnen eingegebenen Wert jedoch mit Klick auf Ja&quot; übernehmen." sqref="AR2:AV50">
      <formula1>1=2</formula1>
    </dataValidation>
  </dataValidations>
  <pageMargins left="0.26041666666666669" right="0.11458333333333333" top="0.75" bottom="0.75" header="0.3" footer="0.3"/>
  <pageSetup paperSize="9" orientation="landscape" verticalDpi="90" r:id="rId1"/>
  <extLst>
    <ext xmlns:x14="http://schemas.microsoft.com/office/spreadsheetml/2009/9/main" uri="{78C0D931-6437-407d-A8EE-F0AAD7539E65}">
      <x14:conditionalFormattings>
        <x14:conditionalFormatting xmlns:xm="http://schemas.microsoft.com/office/excel/2006/main">
          <x14:cfRule type="cellIs" priority="8" operator="greaterThanOrEqual" id="{F591C6BD-C4AF-4E6F-81CB-4CC0BCD467BB}">
            <xm:f>'Helper - Textbausteine'!$B$40</xm:f>
            <x14:dxf>
              <font>
                <b/>
                <i val="0"/>
                <color auto="1"/>
              </font>
              <fill>
                <patternFill>
                  <bgColor rgb="FFFF0000"/>
                </patternFill>
              </fill>
            </x14:dxf>
          </x14:cfRule>
          <xm:sqref>G2:G50</xm:sqref>
        </x14:conditionalFormatting>
        <x14:conditionalFormatting xmlns:xm="http://schemas.microsoft.com/office/excel/2006/main">
          <x14:cfRule type="cellIs" priority="5" operator="greaterThanOrEqual" id="{4A4C12C5-4BAC-440E-B37C-9EDC6C751734}">
            <xm:f>'Helper - Textbausteine'!$B$40</xm:f>
            <x14:dxf>
              <font>
                <b/>
                <i val="0"/>
                <color auto="1"/>
              </font>
              <fill>
                <patternFill>
                  <bgColor rgb="FFFF0000"/>
                </patternFill>
              </fill>
            </x14:dxf>
          </x14:cfRule>
          <xm:sqref>O2:O50</xm:sqref>
        </x14:conditionalFormatting>
        <x14:conditionalFormatting xmlns:xm="http://schemas.microsoft.com/office/excel/2006/main">
          <x14:cfRule type="cellIs" priority="4" operator="greaterThanOrEqual" id="{5CCC5EE8-173E-4CBD-AB1D-1B7804ABE7B2}">
            <xm:f>'Helper - Textbausteine'!$B$40</xm:f>
            <x14:dxf>
              <font>
                <b/>
                <i val="0"/>
                <color auto="1"/>
              </font>
              <fill>
                <patternFill>
                  <bgColor rgb="FFFF0000"/>
                </patternFill>
              </fill>
            </x14:dxf>
          </x14:cfRule>
          <xm:sqref>R2:R50</xm:sqref>
        </x14:conditionalFormatting>
        <x14:conditionalFormatting xmlns:xm="http://schemas.microsoft.com/office/excel/2006/main">
          <x14:cfRule type="cellIs" priority="2" operator="equal" id="{6A0E8DD2-9535-440F-B257-E3DEEF9A94FF}">
            <xm:f>'Helper - Textbausteine'!$B$27</xm:f>
            <x14:dxf>
              <font>
                <b/>
                <i val="0"/>
              </font>
              <fill>
                <patternFill>
                  <bgColor rgb="FFFFC000"/>
                </patternFill>
              </fill>
            </x14:dxf>
          </x14:cfRule>
          <x14:cfRule type="cellIs" priority="3" operator="equal" id="{63273260-B51A-432A-A0EA-1D2139A47BF8}">
            <xm:f>'Helper - Textbausteine'!$B$24</xm:f>
            <x14:dxf>
              <font>
                <b/>
                <i val="0"/>
                <color auto="1"/>
              </font>
              <fill>
                <patternFill>
                  <bgColor rgb="FFFF0000"/>
                </patternFill>
              </fill>
            </x14:dxf>
          </x14:cfRule>
          <xm:sqref>T2:T50</xm:sqref>
        </x14:conditionalFormatting>
        <x14:conditionalFormatting xmlns:xm="http://schemas.microsoft.com/office/excel/2006/main">
          <x14:cfRule type="cellIs" priority="1" operator="greaterThanOrEqual" id="{5A6CA8C2-CF6E-4D0F-ABB4-186FAFC20CD3}">
            <xm:f>'Helper - Textbausteine'!$B$40</xm:f>
            <x14:dxf>
              <font>
                <b/>
                <i val="0"/>
                <color auto="1"/>
              </font>
              <fill>
                <patternFill>
                  <bgColor rgb="FFFF0000"/>
                </patternFill>
              </fill>
            </x14:dxf>
          </x14:cfRule>
          <xm:sqref>U2:U50</xm:sqref>
        </x14:conditionalFormatting>
      </x14:conditionalFormattings>
    </ext>
  </extLst>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Tabelle3"/>
  <dimension ref="A1:BG54"/>
  <sheetViews>
    <sheetView view="pageBreakPreview" zoomScale="120" zoomScaleNormal="145" zoomScaleSheetLayoutView="120" zoomScalePageLayoutView="130" workbookViewId="0">
      <pane xSplit="2" ySplit="3" topLeftCell="C4" activePane="bottomRight" state="frozen"/>
      <selection activeCell="C1" sqref="C1"/>
      <selection pane="topRight" activeCell="D1" sqref="D1"/>
      <selection pane="bottomLeft" activeCell="C4" sqref="C4"/>
      <selection pane="bottomRight" activeCell="B1" sqref="B1:M1"/>
    </sheetView>
  </sheetViews>
  <sheetFormatPr baseColWidth="10" defaultColWidth="11.42578125" defaultRowHeight="15" outlineLevelCol="1" x14ac:dyDescent="0.25"/>
  <cols>
    <col min="1" max="1" width="25.140625" style="38" hidden="1" customWidth="1" outlineLevel="1"/>
    <col min="2" max="2" width="5" style="1" customWidth="1" collapsed="1"/>
    <col min="3" max="3" width="17.5703125" style="1" customWidth="1"/>
    <col min="4" max="7" width="6.5703125" style="1" customWidth="1"/>
    <col min="8" max="9" width="13.5703125" style="1" customWidth="1"/>
    <col min="10" max="13" width="17" style="1" customWidth="1"/>
    <col min="14" max="14" width="25.5703125" style="42" hidden="1" customWidth="1" outlineLevel="1"/>
    <col min="15" max="16" width="11.42578125" style="38" hidden="1" customWidth="1" outlineLevel="1"/>
    <col min="17" max="18" width="11.42578125" style="43" hidden="1" customWidth="1" outlineLevel="1"/>
    <col min="19" max="45" width="11.42578125" style="38" hidden="1" customWidth="1" outlineLevel="1"/>
    <col min="46" max="46" width="11.42578125" style="2" collapsed="1"/>
    <col min="60" max="16384" width="11.42578125" style="2"/>
  </cols>
  <sheetData>
    <row r="1" spans="1:45" ht="54" customHeight="1" thickBot="1" x14ac:dyDescent="0.3">
      <c r="B1" s="354" t="s">
        <v>138</v>
      </c>
      <c r="C1" s="354"/>
      <c r="D1" s="354"/>
      <c r="E1" s="354"/>
      <c r="F1" s="354"/>
      <c r="G1" s="354"/>
      <c r="H1" s="354"/>
      <c r="I1" s="354"/>
      <c r="J1" s="354"/>
      <c r="K1" s="354"/>
      <c r="L1" s="354"/>
      <c r="M1" s="354"/>
      <c r="N1" s="132"/>
      <c r="O1" s="133"/>
      <c r="P1" s="133"/>
      <c r="Q1" s="134"/>
      <c r="R1" s="134"/>
      <c r="S1" s="133"/>
      <c r="T1" s="133"/>
      <c r="U1" s="133"/>
      <c r="V1" s="133"/>
      <c r="W1" s="133"/>
      <c r="X1" s="133"/>
      <c r="Y1" s="133"/>
      <c r="Z1" s="133"/>
      <c r="AA1" s="133"/>
      <c r="AB1" s="133"/>
      <c r="AC1" s="133"/>
      <c r="AD1" s="133"/>
      <c r="AE1" s="133"/>
      <c r="AF1" s="133"/>
      <c r="AG1" s="133"/>
      <c r="AH1" s="133"/>
      <c r="AI1" s="133"/>
      <c r="AJ1" s="133"/>
      <c r="AK1" s="133"/>
      <c r="AL1" s="133"/>
      <c r="AM1" s="133"/>
      <c r="AN1" s="133"/>
      <c r="AO1" s="133"/>
      <c r="AP1" s="133"/>
      <c r="AQ1" s="133"/>
      <c r="AR1" s="133"/>
      <c r="AS1" s="133"/>
    </row>
    <row r="2" spans="1:45" ht="15.75" thickTop="1" x14ac:dyDescent="0.25">
      <c r="A2" s="39"/>
      <c r="B2" s="135">
        <v>1</v>
      </c>
      <c r="C2" s="136">
        <v>2</v>
      </c>
      <c r="D2" s="136">
        <v>3</v>
      </c>
      <c r="E2" s="136">
        <v>4</v>
      </c>
      <c r="F2" s="136">
        <v>5</v>
      </c>
      <c r="G2" s="136">
        <v>6</v>
      </c>
      <c r="H2" s="136">
        <v>7</v>
      </c>
      <c r="I2" s="136">
        <v>8</v>
      </c>
      <c r="J2" s="136">
        <v>9</v>
      </c>
      <c r="K2" s="136">
        <v>10</v>
      </c>
      <c r="L2" s="136">
        <v>11</v>
      </c>
      <c r="M2" s="137">
        <v>12</v>
      </c>
      <c r="O2" s="44">
        <v>1</v>
      </c>
      <c r="P2" s="44">
        <v>2</v>
      </c>
      <c r="Q2" s="45">
        <v>3</v>
      </c>
      <c r="R2" s="45">
        <v>4</v>
      </c>
      <c r="S2" s="44">
        <v>5</v>
      </c>
      <c r="T2" s="44">
        <v>6</v>
      </c>
      <c r="U2" s="44">
        <v>7</v>
      </c>
      <c r="V2" s="44">
        <v>8</v>
      </c>
      <c r="W2" s="44">
        <v>9</v>
      </c>
      <c r="X2" s="44">
        <v>10</v>
      </c>
      <c r="Y2" s="44">
        <v>11</v>
      </c>
      <c r="Z2" s="44">
        <v>12</v>
      </c>
      <c r="AA2" s="44">
        <v>13</v>
      </c>
      <c r="AB2" s="44">
        <v>14</v>
      </c>
      <c r="AC2" s="44">
        <v>15</v>
      </c>
      <c r="AD2" s="44">
        <v>16</v>
      </c>
      <c r="AE2" s="44">
        <v>17</v>
      </c>
      <c r="AF2" s="44">
        <v>18</v>
      </c>
      <c r="AG2" s="44">
        <v>19</v>
      </c>
      <c r="AH2" s="44">
        <v>20</v>
      </c>
      <c r="AI2" s="44">
        <v>21</v>
      </c>
      <c r="AJ2" s="44">
        <v>22</v>
      </c>
      <c r="AK2" s="44">
        <v>23</v>
      </c>
      <c r="AL2" s="44">
        <v>24</v>
      </c>
      <c r="AM2" s="44">
        <v>25</v>
      </c>
      <c r="AN2" s="44">
        <v>26</v>
      </c>
      <c r="AO2" s="44">
        <v>27</v>
      </c>
      <c r="AP2" s="44">
        <v>28</v>
      </c>
      <c r="AQ2" s="44">
        <v>29</v>
      </c>
      <c r="AR2" s="44">
        <v>30</v>
      </c>
      <c r="AS2" s="44">
        <v>31</v>
      </c>
    </row>
    <row r="3" spans="1:45" s="3" customFormat="1" ht="63.75" customHeight="1" thickBot="1" x14ac:dyDescent="0.25">
      <c r="A3" s="27" t="s">
        <v>136</v>
      </c>
      <c r="B3" s="138" t="s">
        <v>9</v>
      </c>
      <c r="C3" s="139" t="s">
        <v>12</v>
      </c>
      <c r="D3" s="139" t="s">
        <v>1</v>
      </c>
      <c r="E3" s="139" t="s">
        <v>2</v>
      </c>
      <c r="F3" s="139" t="s">
        <v>13</v>
      </c>
      <c r="G3" s="139" t="s">
        <v>8</v>
      </c>
      <c r="H3" s="139" t="s">
        <v>14</v>
      </c>
      <c r="I3" s="139" t="s">
        <v>15</v>
      </c>
      <c r="J3" s="139" t="s">
        <v>4</v>
      </c>
      <c r="K3" s="139" t="s">
        <v>5</v>
      </c>
      <c r="L3" s="139" t="s">
        <v>6</v>
      </c>
      <c r="M3" s="140" t="s">
        <v>7</v>
      </c>
      <c r="N3" s="46" t="e">
        <f>'Arbeitsplatz Übersicht'!#REF!</f>
        <v>#REF!</v>
      </c>
      <c r="O3" s="40" t="e">
        <f>'Arbeitsplatz Übersicht'!#REF!</f>
        <v>#REF!</v>
      </c>
      <c r="P3" s="40" t="str">
        <f>'Arbeitsplatz Übersicht'!B1</f>
        <v>Expositionsort
(Betriebsübliche Bezeichnung)</v>
      </c>
      <c r="Q3" s="47" t="str">
        <f>'Arbeitsplatz Übersicht'!D1</f>
        <v>Von  (Datum tt.mm.jjjj)</v>
      </c>
      <c r="R3" s="47" t="str">
        <f>'Arbeitsplatz Übersicht'!E1</f>
        <v>Bis  (Datum tt.mm.jjjj)</v>
      </c>
      <c r="S3" s="40" t="str">
        <f>'Arbeitsplatz Übersicht'!F1</f>
        <v>Dauer in Tagen (be-rech-net)</v>
      </c>
      <c r="T3" s="40" t="str">
        <f>'Arbeitsplatz Übersicht'!H1</f>
        <v>Un-sicher-heit in Bq/m³</v>
      </c>
      <c r="U3" s="40" t="e">
        <f>'Arbeitsplatz Übersicht'!#REF!</f>
        <v>#REF!</v>
      </c>
      <c r="V3" s="40" t="e">
        <f>'Arbeitsplatz Übersicht'!#REF!</f>
        <v>#REF!</v>
      </c>
      <c r="W3" s="40" t="e">
        <f>'Arbeitsplatz Übersicht'!#REF!</f>
        <v>#REF!</v>
      </c>
      <c r="X3" s="40" t="str">
        <f>'Arbeitsplatz Übersicht'!I1</f>
        <v>Verwendetes Messgerät (obere Grenze Messbereich)</v>
      </c>
      <c r="Y3" s="40" t="str">
        <f>'Arbeitsplatz Übersicht'!Z1</f>
        <v>Name oder Typ</v>
      </c>
      <c r="Z3" s="40" t="str">
        <f>'Arbeitsplatz Übersicht'!AA1</f>
        <v>Bereich A oder B</v>
      </c>
      <c r="AA3" s="40" t="str">
        <f>'Arbeitsplatz Übersicht'!AC1</f>
        <v>Jahr der Alt-mes-sung</v>
      </c>
      <c r="AB3" s="40" t="str">
        <f>'Arbeitsplatz Übersicht'!AD1</f>
        <v>Radon-konzen-tration vor ergriffener Maßnahme in Bq/m3</v>
      </c>
      <c r="AC3" s="40" t="str">
        <f>'Arbeitsplatz Übersicht'!AE1</f>
        <v>Radon-konzen-tration nach ergriffener Maßnahme in Bq/m3</v>
      </c>
      <c r="AD3" s="40" t="str">
        <f>'Arbeitsplatz Übersicht'!AF1</f>
        <v>Beschreibung der ergriffenen baulichen bzw. technischen Maßnahmen</v>
      </c>
      <c r="AE3" s="40" t="str">
        <f>'Arbeitsplatz Übersicht'!AG1</f>
        <v>Beschreibung der ergriffenen organisa-torischen Maßnahmen</v>
      </c>
      <c r="AF3" s="40" t="str">
        <f>'Arbeitsplatz Übersicht'!AH1</f>
        <v>Begründung des Verzichts auf Maßnahmen</v>
      </c>
      <c r="AG3" s="40" t="str">
        <f>'Arbeitsplatz Übersicht'!AI1</f>
        <v>Beschreibung der weiteren vorgesehenen Maßnahmen</v>
      </c>
      <c r="AH3" s="40" t="e">
        <f>'Arbeitsplatz Übersicht'!#REF!</f>
        <v>#REF!</v>
      </c>
      <c r="AI3" s="40" t="e">
        <f>'Arbeitsplatz Übersicht'!#REF!</f>
        <v>#REF!</v>
      </c>
      <c r="AJ3" s="40" t="e">
        <f>'Arbeitsplatz Übersicht'!#REF!</f>
        <v>#REF!</v>
      </c>
      <c r="AK3" s="40" t="str">
        <f>'Arbeitsplatz Übersicht'!AN1</f>
        <v>Arbeitsplatz anzumelden?</v>
      </c>
      <c r="AL3" s="40" t="str">
        <f>'Arbeitsplatz Übersicht'!AP1</f>
        <v>Aufenthalts-dauer pro Jahr in Tagen</v>
      </c>
      <c r="AM3" s="40" t="str">
        <f>'Arbeitsplatz Übersicht'!AQ1</f>
        <v>Aufenthalts-dauer pro Tag in Stunden</v>
      </c>
      <c r="AN3" s="40" t="str">
        <f>'Arbeitsplatz Übersicht'!AR1</f>
        <v>Summe Stunden in einem Jahr</v>
      </c>
      <c r="AO3" s="40" t="str">
        <f>'Arbeitsplatz Übersicht'!AS1</f>
        <v>Jahresex-position in MBq*h/m³</v>
      </c>
      <c r="AP3" s="40" t="str">
        <f>'Arbeitsplatz Übersicht'!AT1</f>
        <v>Dosis in mSv/a</v>
      </c>
      <c r="AQ3" s="40" t="e">
        <f>'Arbeitsplatz Übersicht'!#REF!</f>
        <v>#REF!</v>
      </c>
      <c r="AR3" s="40" t="e">
        <f>'Arbeitsplatz Übersicht'!#REF!</f>
        <v>#REF!</v>
      </c>
      <c r="AS3" s="40" t="str">
        <f>'Arbeitsplatz Übersicht'!AV1</f>
        <v>Maximale Messdauer eines zweiten Messgerätes desselben Typs in Tagen</v>
      </c>
    </row>
    <row r="4" spans="1:45" ht="42.6" customHeight="1" thickTop="1" x14ac:dyDescent="0.25">
      <c r="A4" s="38" t="str">
        <f t="array" ref="A4">IFERROR(INDEX('Arbeitsplatz Übersicht'!$A$2:$A$9999,LARGE(('Arbeitsplatz Übersicht'!$AN$2:$AN$9999=TRUE)*(ROW('Arbeitsplatz Übersicht'!$AN$2:$AN$9999)-1),COUNTIF('Arbeitsplatz Übersicht'!$AN$2:$AN$9999,TRUE)+1-ROW('Arbeitsplatz Übersicht'!AN1))),"")</f>
        <v/>
      </c>
      <c r="B4" s="100">
        <v>1</v>
      </c>
      <c r="C4" s="125" t="str">
        <f>IFERROR(VLOOKUP($A4,'Arbeitsplatz Übersicht'!$A$2:$AW$9999,2,FALSE),"")</f>
        <v/>
      </c>
      <c r="D4" s="125" t="str">
        <f>IFERROR(VLOOKUP($A4,'Arbeitsplatz Übersicht'!$A$2:$AW$9999,26,FALSE),"")</f>
        <v/>
      </c>
      <c r="E4" s="125" t="str">
        <f>IFERROR(VLOOKUP($A4,'Arbeitsplatz Übersicht'!$A$2:$AW$9999,27,FALSE),"")</f>
        <v/>
      </c>
      <c r="F4" s="125" t="str">
        <f>IFERROR(VLOOKUP($A4,'Arbeitsplatz Übersicht'!$A$2:$AW$9999,28,FALSE),"")</f>
        <v/>
      </c>
      <c r="G4" s="125" t="str">
        <f>IFERROR(VLOOKUP($A4,'Arbeitsplatz Übersicht'!$A$2:$AW$9999,29,FALSE),"")</f>
        <v/>
      </c>
      <c r="H4" s="125" t="str">
        <f>IFERROR(VLOOKUP($A4,'Arbeitsplatz Übersicht'!$A$2:$AW$9999,30,FALSE),"")</f>
        <v/>
      </c>
      <c r="I4" s="125" t="str">
        <f>IFERROR(VLOOKUP($A4,'Arbeitsplatz Übersicht'!$A$2:$AW$9999,31,FALSE),"")</f>
        <v/>
      </c>
      <c r="J4" s="125" t="str">
        <f>IFERROR(VLOOKUP($A4,'Arbeitsplatz Übersicht'!$A$2:$AW$9999,32,FALSE),"")</f>
        <v/>
      </c>
      <c r="K4" s="125" t="str">
        <f>IFERROR(VLOOKUP($A4,'Arbeitsplatz Übersicht'!$A$2:$AW$9999,33,FALSE),"")</f>
        <v/>
      </c>
      <c r="L4" s="125" t="str">
        <f>IFERROR(VLOOKUP($A4,'Arbeitsplatz Übersicht'!$A$2:$AW$9999,34,FALSE),"")</f>
        <v/>
      </c>
      <c r="M4" s="126" t="str">
        <f>IFERROR(VLOOKUP($A4,'Arbeitsplatz Übersicht'!$A$2:$AW$9999,35,FALSE),"")</f>
        <v/>
      </c>
      <c r="N4" s="42" t="str">
        <f>IFERROR(VLOOKUP($A4,'Arbeitsplatz Übersicht'!$B$2:$BK$9999,23,FALSE),"")</f>
        <v/>
      </c>
      <c r="O4" s="42" t="str">
        <f>IFERROR(VLOOKUP($A4,'Arbeitsplatz Übersicht'!$B$2:$BK$9999,O$2,FALSE),"")</f>
        <v/>
      </c>
      <c r="P4" s="42" t="str">
        <f>IFERROR(VLOOKUP($A4,'Arbeitsplatz Übersicht'!$B$2:$BK$9999,P$2,FALSE),"")</f>
        <v/>
      </c>
      <c r="Q4" s="48" t="str">
        <f>IFERROR(VLOOKUP($A4,'Arbeitsplatz Übersicht'!$B$2:$BK$9999,Q$2,FALSE),"")</f>
        <v/>
      </c>
      <c r="R4" s="48" t="str">
        <f>IFERROR(VLOOKUP($A4,'Arbeitsplatz Übersicht'!$B$2:$BK$9999,R$2,FALSE),"")</f>
        <v/>
      </c>
      <c r="S4" s="42" t="str">
        <f>IFERROR(VLOOKUP($A4,'Arbeitsplatz Übersicht'!$B$2:$BK$9999,S$2,FALSE),"")</f>
        <v/>
      </c>
      <c r="T4" s="42" t="str">
        <f>IFERROR(VLOOKUP($A4,'Arbeitsplatz Übersicht'!$B$2:$BK$9999,T$2,FALSE),"")</f>
        <v/>
      </c>
      <c r="U4" s="42" t="str">
        <f>IFERROR(VLOOKUP($A4,'Arbeitsplatz Übersicht'!$B$2:$BK$9999,U$2,FALSE),"")</f>
        <v/>
      </c>
      <c r="V4" s="42" t="str">
        <f>IFERROR(VLOOKUP($A4,'Arbeitsplatz Übersicht'!$B$2:$BK$9999,V$2,FALSE),"")</f>
        <v/>
      </c>
      <c r="W4" s="42" t="str">
        <f>IFERROR(VLOOKUP($A4,'Arbeitsplatz Übersicht'!$B$2:$BK$9999,W$2,FALSE),"")</f>
        <v/>
      </c>
      <c r="X4" s="42" t="str">
        <f>IFERROR(VLOOKUP($A4,'Arbeitsplatz Übersicht'!$B$2:$BK$9999,X$2,FALSE),"")</f>
        <v/>
      </c>
      <c r="Y4" s="42" t="str">
        <f>IFERROR(VLOOKUP($A4,'Arbeitsplatz Übersicht'!$B$2:$BK$9999,Y$2,FALSE),"")</f>
        <v/>
      </c>
      <c r="Z4" s="42" t="str">
        <f>IFERROR(VLOOKUP($A4,'Arbeitsplatz Übersicht'!$B$2:$BK$9999,Z$2,FALSE),"")</f>
        <v/>
      </c>
      <c r="AA4" s="42" t="str">
        <f>IFERROR(VLOOKUP($A4,'Arbeitsplatz Übersicht'!$B$2:$BK$9999,AA$2,FALSE),"")</f>
        <v/>
      </c>
      <c r="AB4" s="42" t="str">
        <f>IFERROR(VLOOKUP($A4,'Arbeitsplatz Übersicht'!$B$2:$BK$9999,AB$2,FALSE),"")</f>
        <v/>
      </c>
      <c r="AC4" s="42" t="str">
        <f>IFERROR(VLOOKUP($A4,'Arbeitsplatz Übersicht'!$B$2:$BK$9999,AC$2,FALSE),"")</f>
        <v/>
      </c>
      <c r="AD4" s="42" t="str">
        <f>IFERROR(VLOOKUP($A4,'Arbeitsplatz Übersicht'!$B$2:$BK$9999,AD$2,FALSE),"")</f>
        <v/>
      </c>
      <c r="AE4" s="42" t="str">
        <f>IFERROR(VLOOKUP($A4,'Arbeitsplatz Übersicht'!$B$2:$BK$9999,AE$2,FALSE),"")</f>
        <v/>
      </c>
      <c r="AF4" s="42" t="str">
        <f>IFERROR(VLOOKUP($A4,'Arbeitsplatz Übersicht'!$B$2:$BK$9999,AF$2,FALSE),"")</f>
        <v/>
      </c>
      <c r="AG4" s="42" t="str">
        <f>IFERROR(VLOOKUP($A4,'Arbeitsplatz Übersicht'!$B$2:$BK$9999,AG$2,FALSE),"")</f>
        <v/>
      </c>
      <c r="AH4" s="42" t="str">
        <f>IFERROR(VLOOKUP($A4,'Arbeitsplatz Übersicht'!$B$2:$BK$9999,AH$2,FALSE),"")</f>
        <v/>
      </c>
      <c r="AI4" s="42">
        <f>IFERROR(VLOOKUP($A4,'Arbeitsplatz Übersicht'!$B$2:$BK$9999,AI$2,FALSE),"")</f>
        <v>0</v>
      </c>
      <c r="AJ4" s="42" t="str">
        <f>IFERROR(VLOOKUP($A4,'Arbeitsplatz Übersicht'!$B$2:$BK$9999,AJ$2,FALSE),"")</f>
        <v/>
      </c>
      <c r="AK4" s="42" t="str">
        <f>IFERROR(VLOOKUP($A4,'Arbeitsplatz Übersicht'!$B$2:$BK$9999,AK$2,FALSE),"")</f>
        <v/>
      </c>
      <c r="AL4" s="42" t="str">
        <f>IFERROR(VLOOKUP($A4,'Arbeitsplatz Übersicht'!$B$2:$BK$9999,AL$2,FALSE),"")</f>
        <v/>
      </c>
      <c r="AM4" s="42">
        <f>IFERROR(VLOOKUP($A4,'Arbeitsplatz Übersicht'!$B$2:$BK$9999,AM$2,FALSE),"")</f>
        <v>0</v>
      </c>
      <c r="AN4" s="42">
        <f>IFERROR(VLOOKUP($A4,'Arbeitsplatz Übersicht'!$B$2:$BK$9999,AN$2,FALSE),"")</f>
        <v>0</v>
      </c>
      <c r="AO4" s="42">
        <f>IFERROR(VLOOKUP($A4,'Arbeitsplatz Übersicht'!$B$2:$BK$9999,AO$2,FALSE),"")</f>
        <v>0</v>
      </c>
      <c r="AP4" s="42">
        <f>IFERROR(VLOOKUP($A4,'Arbeitsplatz Übersicht'!$B$2:$BK$9999,AP$2,FALSE),"")</f>
        <v>0</v>
      </c>
      <c r="AQ4" s="42" t="str">
        <f>IFERROR(VLOOKUP($A4,'Arbeitsplatz Übersicht'!$B$2:$BK$9999,AQ$2,FALSE),"")</f>
        <v/>
      </c>
      <c r="AR4" s="42" t="str">
        <f>IFERROR(VLOOKUP($A4,'Arbeitsplatz Übersicht'!$B$2:$BK$9999,AR$2,FALSE),"")</f>
        <v/>
      </c>
      <c r="AS4" s="42" t="str">
        <f>IFERROR(VLOOKUP($A4,'Arbeitsplatz Übersicht'!$B$2:$BK$9999,AS$2,FALSE),"")</f>
        <v/>
      </c>
    </row>
    <row r="5" spans="1:45" ht="42.6" customHeight="1" x14ac:dyDescent="0.25">
      <c r="A5" s="38" t="str">
        <f t="array" ref="A5">IFERROR(INDEX('Arbeitsplatz Übersicht'!$A$2:$A$9999,LARGE(('Arbeitsplatz Übersicht'!$AN$2:$AN$9999=TRUE)*(ROW('Arbeitsplatz Übersicht'!$AN$2:$AN$9999)-1),COUNTIF('Arbeitsplatz Übersicht'!$AN$2:$AN$9999,TRUE)+1-ROW('Arbeitsplatz Übersicht'!AN2))),"")</f>
        <v/>
      </c>
      <c r="B5" s="101">
        <v>2</v>
      </c>
      <c r="C5" s="127" t="str">
        <f>IFERROR(VLOOKUP($A5,'Arbeitsplatz Übersicht'!$A$2:$AW$9999,2,FALSE),"")</f>
        <v/>
      </c>
      <c r="D5" s="127" t="str">
        <f>IFERROR(VLOOKUP($A5,'Arbeitsplatz Übersicht'!$A$2:$AW$9999,26,FALSE),"")</f>
        <v/>
      </c>
      <c r="E5" s="127" t="str">
        <f>IFERROR(VLOOKUP($A5,'Arbeitsplatz Übersicht'!$A$2:$AW$9999,27,FALSE),"")</f>
        <v/>
      </c>
      <c r="F5" s="125" t="str">
        <f>IFERROR(VLOOKUP($A5,'Arbeitsplatz Übersicht'!$A$2:$AW$9999,28,FALSE),"")</f>
        <v/>
      </c>
      <c r="G5" s="127" t="str">
        <f>IFERROR(VLOOKUP($A5,'Arbeitsplatz Übersicht'!$A$2:$AW$9999,29,FALSE),"")</f>
        <v/>
      </c>
      <c r="H5" s="127" t="str">
        <f>IFERROR(VLOOKUP($A5,'Arbeitsplatz Übersicht'!$A$2:$AW$9999,30,FALSE),"")</f>
        <v/>
      </c>
      <c r="I5" s="127" t="str">
        <f>IFERROR(VLOOKUP($A5,'Arbeitsplatz Übersicht'!$A$2:$AW$9999,31,FALSE),"")</f>
        <v/>
      </c>
      <c r="J5" s="127" t="str">
        <f>IFERROR(VLOOKUP($A5,'Arbeitsplatz Übersicht'!$A$2:$AW$9999,32,FALSE),"")</f>
        <v/>
      </c>
      <c r="K5" s="127" t="str">
        <f>IFERROR(VLOOKUP($A5,'Arbeitsplatz Übersicht'!$A$2:$AW$9999,33,FALSE),"")</f>
        <v/>
      </c>
      <c r="L5" s="127" t="str">
        <f>IFERROR(VLOOKUP($A5,'Arbeitsplatz Übersicht'!$A$2:$AW$9999,34,FALSE),"")</f>
        <v/>
      </c>
      <c r="M5" s="128" t="str">
        <f>IFERROR(VLOOKUP($A5,'Arbeitsplatz Übersicht'!$A$2:$AW$9999,35,FALSE),"")</f>
        <v/>
      </c>
      <c r="N5" s="42" t="str">
        <f>IFERROR(VLOOKUP($A5,'Arbeitsplatz Übersicht'!$B$2:$BK$9999,23,FALSE),"")</f>
        <v/>
      </c>
      <c r="O5" s="42" t="str">
        <f>IFERROR(VLOOKUP($A5,'Arbeitsplatz Übersicht'!$B$2:$BK$9999,O$2,FALSE),"")</f>
        <v/>
      </c>
      <c r="P5" s="42" t="str">
        <f>IFERROR(VLOOKUP($A5,'Arbeitsplatz Übersicht'!$B$2:$BK$9999,P$2,FALSE),"")</f>
        <v/>
      </c>
      <c r="Q5" s="48" t="str">
        <f>IFERROR(VLOOKUP($A5,'Arbeitsplatz Übersicht'!$B$2:$BK$9999,Q$2,FALSE),"")</f>
        <v/>
      </c>
      <c r="R5" s="48" t="str">
        <f>IFERROR(VLOOKUP($A5,'Arbeitsplatz Übersicht'!$B$2:$BK$9999,R$2,FALSE),"")</f>
        <v/>
      </c>
      <c r="S5" s="42" t="str">
        <f>IFERROR(VLOOKUP($A5,'Arbeitsplatz Übersicht'!$B$2:$BK$9999,S$2,FALSE),"")</f>
        <v/>
      </c>
      <c r="T5" s="42" t="str">
        <f>IFERROR(VLOOKUP($A5,'Arbeitsplatz Übersicht'!$B$2:$BK$9999,T$2,FALSE),"")</f>
        <v/>
      </c>
      <c r="U5" s="42" t="str">
        <f>IFERROR(VLOOKUP($A5,'Arbeitsplatz Übersicht'!$B$2:$BK$9999,U$2,FALSE),"")</f>
        <v/>
      </c>
      <c r="V5" s="42" t="str">
        <f>IFERROR(VLOOKUP($A5,'Arbeitsplatz Übersicht'!$B$2:$BK$9999,V$2,FALSE),"")</f>
        <v/>
      </c>
      <c r="W5" s="42" t="str">
        <f>IFERROR(VLOOKUP($A5,'Arbeitsplatz Übersicht'!$B$2:$BK$9999,W$2,FALSE),"")</f>
        <v/>
      </c>
      <c r="X5" s="42" t="str">
        <f>IFERROR(VLOOKUP($A5,'Arbeitsplatz Übersicht'!$B$2:$BK$9999,X$2,FALSE),"")</f>
        <v/>
      </c>
      <c r="Y5" s="42" t="str">
        <f>IFERROR(VLOOKUP($A5,'Arbeitsplatz Übersicht'!$B$2:$BK$9999,Y$2,FALSE),"")</f>
        <v/>
      </c>
      <c r="Z5" s="42" t="str">
        <f>IFERROR(VLOOKUP($A5,'Arbeitsplatz Übersicht'!$B$2:$BK$9999,Z$2,FALSE),"")</f>
        <v/>
      </c>
      <c r="AA5" s="42" t="str">
        <f>IFERROR(VLOOKUP($A5,'Arbeitsplatz Übersicht'!$B$2:$BK$9999,AA$2,FALSE),"")</f>
        <v/>
      </c>
      <c r="AB5" s="42" t="str">
        <f>IFERROR(VLOOKUP($A5,'Arbeitsplatz Übersicht'!$B$2:$BK$9999,AB$2,FALSE),"")</f>
        <v/>
      </c>
      <c r="AC5" s="42" t="str">
        <f>IFERROR(VLOOKUP($A5,'Arbeitsplatz Übersicht'!$B$2:$BK$9999,AC$2,FALSE),"")</f>
        <v/>
      </c>
      <c r="AD5" s="42" t="str">
        <f>IFERROR(VLOOKUP($A5,'Arbeitsplatz Übersicht'!$B$2:$BK$9999,AD$2,FALSE),"")</f>
        <v/>
      </c>
      <c r="AE5" s="42" t="str">
        <f>IFERROR(VLOOKUP($A5,'Arbeitsplatz Übersicht'!$B$2:$BK$9999,AE$2,FALSE),"")</f>
        <v/>
      </c>
      <c r="AF5" s="42" t="str">
        <f>IFERROR(VLOOKUP($A5,'Arbeitsplatz Übersicht'!$B$2:$BK$9999,AF$2,FALSE),"")</f>
        <v/>
      </c>
      <c r="AG5" s="42" t="str">
        <f>IFERROR(VLOOKUP($A5,'Arbeitsplatz Übersicht'!$B$2:$BK$9999,AG$2,FALSE),"")</f>
        <v/>
      </c>
      <c r="AH5" s="42" t="str">
        <f>IFERROR(VLOOKUP($A5,'Arbeitsplatz Übersicht'!$B$2:$BK$9999,AH$2,FALSE),"")</f>
        <v/>
      </c>
      <c r="AI5" s="42">
        <f>IFERROR(VLOOKUP($A5,'Arbeitsplatz Übersicht'!$B$2:$BK$9999,AI$2,FALSE),"")</f>
        <v>0</v>
      </c>
      <c r="AJ5" s="42" t="str">
        <f>IFERROR(VLOOKUP($A5,'Arbeitsplatz Übersicht'!$B$2:$BK$9999,AJ$2,FALSE),"")</f>
        <v/>
      </c>
      <c r="AK5" s="42" t="str">
        <f>IFERROR(VLOOKUP($A5,'Arbeitsplatz Übersicht'!$B$2:$BK$9999,AK$2,FALSE),"")</f>
        <v/>
      </c>
      <c r="AL5" s="42" t="str">
        <f>IFERROR(VLOOKUP($A5,'Arbeitsplatz Übersicht'!$B$2:$BK$9999,AL$2,FALSE),"")</f>
        <v/>
      </c>
      <c r="AM5" s="42">
        <f>IFERROR(VLOOKUP($A5,'Arbeitsplatz Übersicht'!$B$2:$BK$9999,AM$2,FALSE),"")</f>
        <v>0</v>
      </c>
      <c r="AN5" s="42">
        <f>IFERROR(VLOOKUP($A5,'Arbeitsplatz Übersicht'!$B$2:$BK$9999,AN$2,FALSE),"")</f>
        <v>0</v>
      </c>
      <c r="AO5" s="42">
        <f>IFERROR(VLOOKUP($A5,'Arbeitsplatz Übersicht'!$B$2:$BK$9999,AO$2,FALSE),"")</f>
        <v>0</v>
      </c>
      <c r="AP5" s="42">
        <f>IFERROR(VLOOKUP($A5,'Arbeitsplatz Übersicht'!$B$2:$BK$9999,AP$2,FALSE),"")</f>
        <v>0</v>
      </c>
      <c r="AQ5" s="42" t="str">
        <f>IFERROR(VLOOKUP($A5,'Arbeitsplatz Übersicht'!$B$2:$BK$9999,AQ$2,FALSE),"")</f>
        <v/>
      </c>
      <c r="AR5" s="42" t="str">
        <f>IFERROR(VLOOKUP($A5,'Arbeitsplatz Übersicht'!$B$2:$BK$9999,AR$2,FALSE),"")</f>
        <v/>
      </c>
      <c r="AS5" s="42" t="str">
        <f>IFERROR(VLOOKUP($A5,'Arbeitsplatz Übersicht'!$B$2:$BK$9999,AS$2,FALSE),"")</f>
        <v/>
      </c>
    </row>
    <row r="6" spans="1:45" ht="42.6" customHeight="1" x14ac:dyDescent="0.25">
      <c r="A6" s="38" t="str">
        <f t="array" ref="A6">IFERROR(INDEX('Arbeitsplatz Übersicht'!$A$2:$A$9999,LARGE(('Arbeitsplatz Übersicht'!$AN$2:$AN$9999=TRUE)*(ROW('Arbeitsplatz Übersicht'!$AN$2:$AN$9999)-1),COUNTIF('Arbeitsplatz Übersicht'!$AN$2:$AN$9999,TRUE)+1-ROW('Arbeitsplatz Übersicht'!AN3))),"")</f>
        <v/>
      </c>
      <c r="B6" s="101">
        <v>3</v>
      </c>
      <c r="C6" s="127" t="str">
        <f>IFERROR(VLOOKUP($A6,'Arbeitsplatz Übersicht'!$A$2:$AW$9999,2,FALSE),"")</f>
        <v/>
      </c>
      <c r="D6" s="127" t="str">
        <f>IFERROR(VLOOKUP($A6,'Arbeitsplatz Übersicht'!$A$2:$AW$9999,26,FALSE),"")</f>
        <v/>
      </c>
      <c r="E6" s="127" t="str">
        <f>IFERROR(VLOOKUP($A6,'Arbeitsplatz Übersicht'!$A$2:$AW$9999,27,FALSE),"")</f>
        <v/>
      </c>
      <c r="F6" s="125" t="str">
        <f>IFERROR(VLOOKUP($A6,'Arbeitsplatz Übersicht'!$A$2:$AW$9999,28,FALSE),"")</f>
        <v/>
      </c>
      <c r="G6" s="127" t="str">
        <f>IFERROR(VLOOKUP($A6,'Arbeitsplatz Übersicht'!$A$2:$AW$9999,29,FALSE),"")</f>
        <v/>
      </c>
      <c r="H6" s="127" t="str">
        <f>IFERROR(VLOOKUP($A6,'Arbeitsplatz Übersicht'!$A$2:$AW$9999,30,FALSE),"")</f>
        <v/>
      </c>
      <c r="I6" s="127" t="str">
        <f>IFERROR(VLOOKUP($A6,'Arbeitsplatz Übersicht'!$A$2:$AW$9999,31,FALSE),"")</f>
        <v/>
      </c>
      <c r="J6" s="127" t="str">
        <f>IFERROR(VLOOKUP($A6,'Arbeitsplatz Übersicht'!$A$2:$AW$9999,32,FALSE),"")</f>
        <v/>
      </c>
      <c r="K6" s="127" t="str">
        <f>IFERROR(VLOOKUP($A6,'Arbeitsplatz Übersicht'!$A$2:$AW$9999,33,FALSE),"")</f>
        <v/>
      </c>
      <c r="L6" s="127" t="str">
        <f>IFERROR(VLOOKUP($A6,'Arbeitsplatz Übersicht'!$A$2:$AW$9999,34,FALSE),"")</f>
        <v/>
      </c>
      <c r="M6" s="128" t="str">
        <f>IFERROR(VLOOKUP($A6,'Arbeitsplatz Übersicht'!$A$2:$AW$9999,35,FALSE),"")</f>
        <v/>
      </c>
      <c r="N6" s="42" t="str">
        <f>IFERROR(VLOOKUP($A6,'Arbeitsplatz Übersicht'!$B$2:$BK$9999,23,FALSE),"")</f>
        <v/>
      </c>
      <c r="O6" s="42" t="str">
        <f>IFERROR(VLOOKUP($A6,'Arbeitsplatz Übersicht'!$B$2:$BK$9999,O$2,FALSE),"")</f>
        <v/>
      </c>
      <c r="P6" s="42" t="str">
        <f>IFERROR(VLOOKUP($A6,'Arbeitsplatz Übersicht'!$B$2:$BK$9999,P$2,FALSE),"")</f>
        <v/>
      </c>
      <c r="Q6" s="48" t="str">
        <f>IFERROR(VLOOKUP($A6,'Arbeitsplatz Übersicht'!$B$2:$BK$9999,Q$2,FALSE),"")</f>
        <v/>
      </c>
      <c r="R6" s="48" t="str">
        <f>IFERROR(VLOOKUP($A6,'Arbeitsplatz Übersicht'!$B$2:$BK$9999,R$2,FALSE),"")</f>
        <v/>
      </c>
      <c r="S6" s="42" t="str">
        <f>IFERROR(VLOOKUP($A6,'Arbeitsplatz Übersicht'!$B$2:$BK$9999,S$2,FALSE),"")</f>
        <v/>
      </c>
      <c r="T6" s="42" t="str">
        <f>IFERROR(VLOOKUP($A6,'Arbeitsplatz Übersicht'!$B$2:$BK$9999,T$2,FALSE),"")</f>
        <v/>
      </c>
      <c r="U6" s="42" t="str">
        <f>IFERROR(VLOOKUP($A6,'Arbeitsplatz Übersicht'!$B$2:$BK$9999,U$2,FALSE),"")</f>
        <v/>
      </c>
      <c r="V6" s="42" t="str">
        <f>IFERROR(VLOOKUP($A6,'Arbeitsplatz Übersicht'!$B$2:$BK$9999,V$2,FALSE),"")</f>
        <v/>
      </c>
      <c r="W6" s="42" t="str">
        <f>IFERROR(VLOOKUP($A6,'Arbeitsplatz Übersicht'!$B$2:$BK$9999,W$2,FALSE),"")</f>
        <v/>
      </c>
      <c r="X6" s="42" t="str">
        <f>IFERROR(VLOOKUP($A6,'Arbeitsplatz Übersicht'!$B$2:$BK$9999,X$2,FALSE),"")</f>
        <v/>
      </c>
      <c r="Y6" s="42" t="str">
        <f>IFERROR(VLOOKUP($A6,'Arbeitsplatz Übersicht'!$B$2:$BK$9999,Y$2,FALSE),"")</f>
        <v/>
      </c>
      <c r="Z6" s="42" t="str">
        <f>IFERROR(VLOOKUP($A6,'Arbeitsplatz Übersicht'!$B$2:$BK$9999,Z$2,FALSE),"")</f>
        <v/>
      </c>
      <c r="AA6" s="42" t="str">
        <f>IFERROR(VLOOKUP($A6,'Arbeitsplatz Übersicht'!$B$2:$BK$9999,AA$2,FALSE),"")</f>
        <v/>
      </c>
      <c r="AB6" s="42" t="str">
        <f>IFERROR(VLOOKUP($A6,'Arbeitsplatz Übersicht'!$B$2:$BK$9999,AB$2,FALSE),"")</f>
        <v/>
      </c>
      <c r="AC6" s="42" t="str">
        <f>IFERROR(VLOOKUP($A6,'Arbeitsplatz Übersicht'!$B$2:$BK$9999,AC$2,FALSE),"")</f>
        <v/>
      </c>
      <c r="AD6" s="42" t="str">
        <f>IFERROR(VLOOKUP($A6,'Arbeitsplatz Übersicht'!$B$2:$BK$9999,AD$2,FALSE),"")</f>
        <v/>
      </c>
      <c r="AE6" s="42" t="str">
        <f>IFERROR(VLOOKUP($A6,'Arbeitsplatz Übersicht'!$B$2:$BK$9999,AE$2,FALSE),"")</f>
        <v/>
      </c>
      <c r="AF6" s="42" t="str">
        <f>IFERROR(VLOOKUP($A6,'Arbeitsplatz Übersicht'!$B$2:$BK$9999,AF$2,FALSE),"")</f>
        <v/>
      </c>
      <c r="AG6" s="42" t="str">
        <f>IFERROR(VLOOKUP($A6,'Arbeitsplatz Übersicht'!$B$2:$BK$9999,AG$2,FALSE),"")</f>
        <v/>
      </c>
      <c r="AH6" s="42" t="str">
        <f>IFERROR(VLOOKUP($A6,'Arbeitsplatz Übersicht'!$B$2:$BK$9999,AH$2,FALSE),"")</f>
        <v/>
      </c>
      <c r="AI6" s="42">
        <f>IFERROR(VLOOKUP($A6,'Arbeitsplatz Übersicht'!$B$2:$BK$9999,AI$2,FALSE),"")</f>
        <v>0</v>
      </c>
      <c r="AJ6" s="42" t="str">
        <f>IFERROR(VLOOKUP($A6,'Arbeitsplatz Übersicht'!$B$2:$BK$9999,AJ$2,FALSE),"")</f>
        <v/>
      </c>
      <c r="AK6" s="42" t="str">
        <f>IFERROR(VLOOKUP($A6,'Arbeitsplatz Übersicht'!$B$2:$BK$9999,AK$2,FALSE),"")</f>
        <v/>
      </c>
      <c r="AL6" s="42" t="str">
        <f>IFERROR(VLOOKUP($A6,'Arbeitsplatz Übersicht'!$B$2:$BK$9999,AL$2,FALSE),"")</f>
        <v/>
      </c>
      <c r="AM6" s="42">
        <f>IFERROR(VLOOKUP($A6,'Arbeitsplatz Übersicht'!$B$2:$BK$9999,AM$2,FALSE),"")</f>
        <v>0</v>
      </c>
      <c r="AN6" s="42">
        <f>IFERROR(VLOOKUP($A6,'Arbeitsplatz Übersicht'!$B$2:$BK$9999,AN$2,FALSE),"")</f>
        <v>0</v>
      </c>
      <c r="AO6" s="42">
        <f>IFERROR(VLOOKUP($A6,'Arbeitsplatz Übersicht'!$B$2:$BK$9999,AO$2,FALSE),"")</f>
        <v>0</v>
      </c>
      <c r="AP6" s="42">
        <f>IFERROR(VLOOKUP($A6,'Arbeitsplatz Übersicht'!$B$2:$BK$9999,AP$2,FALSE),"")</f>
        <v>0</v>
      </c>
      <c r="AQ6" s="42" t="str">
        <f>IFERROR(VLOOKUP($A6,'Arbeitsplatz Übersicht'!$B$2:$BK$9999,AQ$2,FALSE),"")</f>
        <v/>
      </c>
      <c r="AR6" s="42" t="str">
        <f>IFERROR(VLOOKUP($A6,'Arbeitsplatz Übersicht'!$B$2:$BK$9999,AR$2,FALSE),"")</f>
        <v/>
      </c>
      <c r="AS6" s="42" t="str">
        <f>IFERROR(VLOOKUP($A6,'Arbeitsplatz Übersicht'!$B$2:$BK$9999,AS$2,FALSE),"")</f>
        <v/>
      </c>
    </row>
    <row r="7" spans="1:45" ht="42.6" customHeight="1" x14ac:dyDescent="0.25">
      <c r="A7" s="38" t="str">
        <f t="array" ref="A7">IFERROR(INDEX('Arbeitsplatz Übersicht'!$A$2:$A$9999,LARGE(('Arbeitsplatz Übersicht'!$AN$2:$AN$9999=TRUE)*(ROW('Arbeitsplatz Übersicht'!$AN$2:$AN$9999)-1),COUNTIF('Arbeitsplatz Übersicht'!$AN$2:$AN$9999,TRUE)+1-ROW('Arbeitsplatz Übersicht'!AN4))),"")</f>
        <v/>
      </c>
      <c r="B7" s="101">
        <v>4</v>
      </c>
      <c r="C7" s="127" t="str">
        <f>IFERROR(VLOOKUP($A7,'Arbeitsplatz Übersicht'!$A$2:$AW$9999,2,FALSE),"")</f>
        <v/>
      </c>
      <c r="D7" s="127" t="str">
        <f>IFERROR(VLOOKUP($A7,'Arbeitsplatz Übersicht'!$A$2:$AW$9999,26,FALSE),"")</f>
        <v/>
      </c>
      <c r="E7" s="127" t="str">
        <f>IFERROR(VLOOKUP($A7,'Arbeitsplatz Übersicht'!$A$2:$AW$9999,27,FALSE),"")</f>
        <v/>
      </c>
      <c r="F7" s="127" t="str">
        <f>IFERROR(VLOOKUP($A7,'Arbeitsplatz Übersicht'!$A$2:$AW$9999,28,FALSE),"")</f>
        <v/>
      </c>
      <c r="G7" s="127" t="str">
        <f>IFERROR(VLOOKUP($A7,'Arbeitsplatz Übersicht'!$A$2:$AW$9999,29,FALSE),"")</f>
        <v/>
      </c>
      <c r="H7" s="127" t="str">
        <f>IFERROR(VLOOKUP($A7,'Arbeitsplatz Übersicht'!$A$2:$AW$9999,30,FALSE),"")</f>
        <v/>
      </c>
      <c r="I7" s="127" t="str">
        <f>IFERROR(VLOOKUP($A7,'Arbeitsplatz Übersicht'!$A$2:$AW$9999,31,FALSE),"")</f>
        <v/>
      </c>
      <c r="J7" s="127" t="str">
        <f>IFERROR(VLOOKUP($A7,'Arbeitsplatz Übersicht'!$A$2:$AW$9999,32,FALSE),"")</f>
        <v/>
      </c>
      <c r="K7" s="127" t="str">
        <f>IFERROR(VLOOKUP($A7,'Arbeitsplatz Übersicht'!$A$2:$AW$9999,33,FALSE),"")</f>
        <v/>
      </c>
      <c r="L7" s="127" t="str">
        <f>IFERROR(VLOOKUP($A7,'Arbeitsplatz Übersicht'!$A$2:$AW$9999,34,FALSE),"")</f>
        <v/>
      </c>
      <c r="M7" s="128" t="str">
        <f>IFERROR(VLOOKUP($A7,'Arbeitsplatz Übersicht'!$A$2:$AW$9999,35,FALSE),"")</f>
        <v/>
      </c>
      <c r="N7" s="42" t="str">
        <f>IFERROR(VLOOKUP($A7,'Arbeitsplatz Übersicht'!$B$2:$BK$9999,23,FALSE),"")</f>
        <v/>
      </c>
      <c r="O7" s="42" t="str">
        <f>IFERROR(VLOOKUP($A7,'Arbeitsplatz Übersicht'!$B$2:$BK$9999,O$2,FALSE),"")</f>
        <v/>
      </c>
      <c r="P7" s="42" t="str">
        <f>IFERROR(VLOOKUP($A7,'Arbeitsplatz Übersicht'!$B$2:$BK$9999,P$2,FALSE),"")</f>
        <v/>
      </c>
      <c r="Q7" s="48" t="str">
        <f>IFERROR(VLOOKUP($A7,'Arbeitsplatz Übersicht'!$B$2:$BK$9999,Q$2,FALSE),"")</f>
        <v/>
      </c>
      <c r="R7" s="48" t="str">
        <f>IFERROR(VLOOKUP($A7,'Arbeitsplatz Übersicht'!$B$2:$BK$9999,R$2,FALSE),"")</f>
        <v/>
      </c>
      <c r="S7" s="42" t="str">
        <f>IFERROR(VLOOKUP($A7,'Arbeitsplatz Übersicht'!$B$2:$BK$9999,S$2,FALSE),"")</f>
        <v/>
      </c>
      <c r="T7" s="42" t="str">
        <f>IFERROR(VLOOKUP($A7,'Arbeitsplatz Übersicht'!$B$2:$BK$9999,T$2,FALSE),"")</f>
        <v/>
      </c>
      <c r="U7" s="42" t="str">
        <f>IFERROR(VLOOKUP($A7,'Arbeitsplatz Übersicht'!$B$2:$BK$9999,U$2,FALSE),"")</f>
        <v/>
      </c>
      <c r="V7" s="42" t="str">
        <f>IFERROR(VLOOKUP($A7,'Arbeitsplatz Übersicht'!$B$2:$BK$9999,V$2,FALSE),"")</f>
        <v/>
      </c>
      <c r="W7" s="42" t="str">
        <f>IFERROR(VLOOKUP($A7,'Arbeitsplatz Übersicht'!$B$2:$BK$9999,W$2,FALSE),"")</f>
        <v/>
      </c>
      <c r="X7" s="42" t="str">
        <f>IFERROR(VLOOKUP($A7,'Arbeitsplatz Übersicht'!$B$2:$BK$9999,X$2,FALSE),"")</f>
        <v/>
      </c>
      <c r="Y7" s="42" t="str">
        <f>IFERROR(VLOOKUP($A7,'Arbeitsplatz Übersicht'!$B$2:$BK$9999,Y$2,FALSE),"")</f>
        <v/>
      </c>
      <c r="Z7" s="42" t="str">
        <f>IFERROR(VLOOKUP($A7,'Arbeitsplatz Übersicht'!$B$2:$BK$9999,Z$2,FALSE),"")</f>
        <v/>
      </c>
      <c r="AA7" s="42" t="str">
        <f>IFERROR(VLOOKUP($A7,'Arbeitsplatz Übersicht'!$B$2:$BK$9999,AA$2,FALSE),"")</f>
        <v/>
      </c>
      <c r="AB7" s="42" t="str">
        <f>IFERROR(VLOOKUP($A7,'Arbeitsplatz Übersicht'!$B$2:$BK$9999,AB$2,FALSE),"")</f>
        <v/>
      </c>
      <c r="AC7" s="42" t="str">
        <f>IFERROR(VLOOKUP($A7,'Arbeitsplatz Übersicht'!$B$2:$BK$9999,AC$2,FALSE),"")</f>
        <v/>
      </c>
      <c r="AD7" s="42" t="str">
        <f>IFERROR(VLOOKUP($A7,'Arbeitsplatz Übersicht'!$B$2:$BK$9999,AD$2,FALSE),"")</f>
        <v/>
      </c>
      <c r="AE7" s="42" t="str">
        <f>IFERROR(VLOOKUP($A7,'Arbeitsplatz Übersicht'!$B$2:$BK$9999,AE$2,FALSE),"")</f>
        <v/>
      </c>
      <c r="AF7" s="42" t="str">
        <f>IFERROR(VLOOKUP($A7,'Arbeitsplatz Übersicht'!$B$2:$BK$9999,AF$2,FALSE),"")</f>
        <v/>
      </c>
      <c r="AG7" s="42" t="str">
        <f>IFERROR(VLOOKUP($A7,'Arbeitsplatz Übersicht'!$B$2:$BK$9999,AG$2,FALSE),"")</f>
        <v/>
      </c>
      <c r="AH7" s="42" t="str">
        <f>IFERROR(VLOOKUP($A7,'Arbeitsplatz Übersicht'!$B$2:$BK$9999,AH$2,FALSE),"")</f>
        <v/>
      </c>
      <c r="AI7" s="42">
        <f>IFERROR(VLOOKUP($A7,'Arbeitsplatz Übersicht'!$B$2:$BK$9999,AI$2,FALSE),"")</f>
        <v>0</v>
      </c>
      <c r="AJ7" s="42" t="str">
        <f>IFERROR(VLOOKUP($A7,'Arbeitsplatz Übersicht'!$B$2:$BK$9999,AJ$2,FALSE),"")</f>
        <v/>
      </c>
      <c r="AK7" s="42" t="str">
        <f>IFERROR(VLOOKUP($A7,'Arbeitsplatz Übersicht'!$B$2:$BK$9999,AK$2,FALSE),"")</f>
        <v/>
      </c>
      <c r="AL7" s="42" t="str">
        <f>IFERROR(VLOOKUP($A7,'Arbeitsplatz Übersicht'!$B$2:$BK$9999,AL$2,FALSE),"")</f>
        <v/>
      </c>
      <c r="AM7" s="42">
        <f>IFERROR(VLOOKUP($A7,'Arbeitsplatz Übersicht'!$B$2:$BK$9999,AM$2,FALSE),"")</f>
        <v>0</v>
      </c>
      <c r="AN7" s="42">
        <f>IFERROR(VLOOKUP($A7,'Arbeitsplatz Übersicht'!$B$2:$BK$9999,AN$2,FALSE),"")</f>
        <v>0</v>
      </c>
      <c r="AO7" s="42">
        <f>IFERROR(VLOOKUP($A7,'Arbeitsplatz Übersicht'!$B$2:$BK$9999,AO$2,FALSE),"")</f>
        <v>0</v>
      </c>
      <c r="AP7" s="42">
        <f>IFERROR(VLOOKUP($A7,'Arbeitsplatz Übersicht'!$B$2:$BK$9999,AP$2,FALSE),"")</f>
        <v>0</v>
      </c>
      <c r="AQ7" s="42" t="str">
        <f>IFERROR(VLOOKUP($A7,'Arbeitsplatz Übersicht'!$B$2:$BK$9999,AQ$2,FALSE),"")</f>
        <v/>
      </c>
      <c r="AR7" s="42" t="str">
        <f>IFERROR(VLOOKUP($A7,'Arbeitsplatz Übersicht'!$B$2:$BK$9999,AR$2,FALSE),"")</f>
        <v/>
      </c>
      <c r="AS7" s="42" t="str">
        <f>IFERROR(VLOOKUP($A7,'Arbeitsplatz Übersicht'!$B$2:$BK$9999,AS$2,FALSE),"")</f>
        <v/>
      </c>
    </row>
    <row r="8" spans="1:45" ht="42.6" customHeight="1" x14ac:dyDescent="0.25">
      <c r="A8" s="38" t="str">
        <f t="array" ref="A8">IFERROR(INDEX('Arbeitsplatz Übersicht'!$A$2:$A$9999,LARGE(('Arbeitsplatz Übersicht'!$AN$2:$AN$9999=TRUE)*(ROW('Arbeitsplatz Übersicht'!$AN$2:$AN$9999)-1),COUNTIF('Arbeitsplatz Übersicht'!$AN$2:$AN$9999,TRUE)+1-ROW('Arbeitsplatz Übersicht'!AN5))),"")</f>
        <v/>
      </c>
      <c r="B8" s="101">
        <v>5</v>
      </c>
      <c r="C8" s="127" t="str">
        <f>IFERROR(VLOOKUP($A8,'Arbeitsplatz Übersicht'!$A$2:$AW$9999,2,FALSE),"")</f>
        <v/>
      </c>
      <c r="D8" s="127" t="str">
        <f>IFERROR(VLOOKUP($A8,'Arbeitsplatz Übersicht'!$A$2:$AW$9999,26,FALSE),"")</f>
        <v/>
      </c>
      <c r="E8" s="127" t="str">
        <f>IFERROR(VLOOKUP($A8,'Arbeitsplatz Übersicht'!$A$2:$AW$9999,27,FALSE),"")</f>
        <v/>
      </c>
      <c r="F8" s="127" t="str">
        <f>IFERROR(VLOOKUP($A8,'Arbeitsplatz Übersicht'!$A$2:$AW$9999,28,FALSE),"")</f>
        <v/>
      </c>
      <c r="G8" s="127" t="str">
        <f>IFERROR(VLOOKUP($A8,'Arbeitsplatz Übersicht'!$A$2:$AW$9999,29,FALSE),"")</f>
        <v/>
      </c>
      <c r="H8" s="127" t="str">
        <f>IFERROR(VLOOKUP($A8,'Arbeitsplatz Übersicht'!$A$2:$AW$9999,30,FALSE),"")</f>
        <v/>
      </c>
      <c r="I8" s="127" t="str">
        <f>IFERROR(VLOOKUP($A8,'Arbeitsplatz Übersicht'!$A$2:$AW$9999,31,FALSE),"")</f>
        <v/>
      </c>
      <c r="J8" s="127" t="str">
        <f>IFERROR(VLOOKUP($A8,'Arbeitsplatz Übersicht'!$A$2:$AW$9999,32,FALSE),"")</f>
        <v/>
      </c>
      <c r="K8" s="127" t="str">
        <f>IFERROR(VLOOKUP($A8,'Arbeitsplatz Übersicht'!$A$2:$AW$9999,33,FALSE),"")</f>
        <v/>
      </c>
      <c r="L8" s="127" t="str">
        <f>IFERROR(VLOOKUP($A8,'Arbeitsplatz Übersicht'!$A$2:$AW$9999,34,FALSE),"")</f>
        <v/>
      </c>
      <c r="M8" s="128" t="str">
        <f>IFERROR(VLOOKUP($A8,'Arbeitsplatz Übersicht'!$A$2:$AW$9999,35,FALSE),"")</f>
        <v/>
      </c>
      <c r="N8" s="42" t="str">
        <f>IFERROR(VLOOKUP($A8,'Arbeitsplatz Übersicht'!$B$2:$BK$9999,23,FALSE),"")</f>
        <v/>
      </c>
      <c r="O8" s="42" t="str">
        <f>IFERROR(VLOOKUP($A8,'Arbeitsplatz Übersicht'!$B$2:$BK$9999,O$2,FALSE),"")</f>
        <v/>
      </c>
      <c r="P8" s="42" t="str">
        <f>IFERROR(VLOOKUP($A8,'Arbeitsplatz Übersicht'!$B$2:$BK$9999,P$2,FALSE),"")</f>
        <v/>
      </c>
      <c r="Q8" s="48" t="str">
        <f>IFERROR(VLOOKUP($A8,'Arbeitsplatz Übersicht'!$B$2:$BK$9999,Q$2,FALSE),"")</f>
        <v/>
      </c>
      <c r="R8" s="48" t="str">
        <f>IFERROR(VLOOKUP($A8,'Arbeitsplatz Übersicht'!$B$2:$BK$9999,R$2,FALSE),"")</f>
        <v/>
      </c>
      <c r="S8" s="42" t="str">
        <f>IFERROR(VLOOKUP($A8,'Arbeitsplatz Übersicht'!$B$2:$BK$9999,S$2,FALSE),"")</f>
        <v/>
      </c>
      <c r="T8" s="42" t="str">
        <f>IFERROR(VLOOKUP($A8,'Arbeitsplatz Übersicht'!$B$2:$BK$9999,T$2,FALSE),"")</f>
        <v/>
      </c>
      <c r="U8" s="42" t="str">
        <f>IFERROR(VLOOKUP($A8,'Arbeitsplatz Übersicht'!$B$2:$BK$9999,U$2,FALSE),"")</f>
        <v/>
      </c>
      <c r="V8" s="42" t="str">
        <f>IFERROR(VLOOKUP($A8,'Arbeitsplatz Übersicht'!$B$2:$BK$9999,V$2,FALSE),"")</f>
        <v/>
      </c>
      <c r="W8" s="42" t="str">
        <f>IFERROR(VLOOKUP($A8,'Arbeitsplatz Übersicht'!$B$2:$BK$9999,W$2,FALSE),"")</f>
        <v/>
      </c>
      <c r="X8" s="42" t="str">
        <f>IFERROR(VLOOKUP($A8,'Arbeitsplatz Übersicht'!$B$2:$BK$9999,X$2,FALSE),"")</f>
        <v/>
      </c>
      <c r="Y8" s="42" t="str">
        <f>IFERROR(VLOOKUP($A8,'Arbeitsplatz Übersicht'!$B$2:$BK$9999,Y$2,FALSE),"")</f>
        <v/>
      </c>
      <c r="Z8" s="42" t="str">
        <f>IFERROR(VLOOKUP($A8,'Arbeitsplatz Übersicht'!$B$2:$BK$9999,Z$2,FALSE),"")</f>
        <v/>
      </c>
      <c r="AA8" s="42" t="str">
        <f>IFERROR(VLOOKUP($A8,'Arbeitsplatz Übersicht'!$B$2:$BK$9999,AA$2,FALSE),"")</f>
        <v/>
      </c>
      <c r="AB8" s="42" t="str">
        <f>IFERROR(VLOOKUP($A8,'Arbeitsplatz Übersicht'!$B$2:$BK$9999,AB$2,FALSE),"")</f>
        <v/>
      </c>
      <c r="AC8" s="42" t="str">
        <f>IFERROR(VLOOKUP($A8,'Arbeitsplatz Übersicht'!$B$2:$BK$9999,AC$2,FALSE),"")</f>
        <v/>
      </c>
      <c r="AD8" s="42" t="str">
        <f>IFERROR(VLOOKUP($A8,'Arbeitsplatz Übersicht'!$B$2:$BK$9999,AD$2,FALSE),"")</f>
        <v/>
      </c>
      <c r="AE8" s="42" t="str">
        <f>IFERROR(VLOOKUP($A8,'Arbeitsplatz Übersicht'!$B$2:$BK$9999,AE$2,FALSE),"")</f>
        <v/>
      </c>
      <c r="AF8" s="42" t="str">
        <f>IFERROR(VLOOKUP($A8,'Arbeitsplatz Übersicht'!$B$2:$BK$9999,AF$2,FALSE),"")</f>
        <v/>
      </c>
      <c r="AG8" s="42" t="str">
        <f>IFERROR(VLOOKUP($A8,'Arbeitsplatz Übersicht'!$B$2:$BK$9999,AG$2,FALSE),"")</f>
        <v/>
      </c>
      <c r="AH8" s="42" t="str">
        <f>IFERROR(VLOOKUP($A8,'Arbeitsplatz Übersicht'!$B$2:$BK$9999,AH$2,FALSE),"")</f>
        <v/>
      </c>
      <c r="AI8" s="42">
        <f>IFERROR(VLOOKUP($A8,'Arbeitsplatz Übersicht'!$B$2:$BK$9999,AI$2,FALSE),"")</f>
        <v>0</v>
      </c>
      <c r="AJ8" s="42" t="str">
        <f>IFERROR(VLOOKUP($A8,'Arbeitsplatz Übersicht'!$B$2:$BK$9999,AJ$2,FALSE),"")</f>
        <v/>
      </c>
      <c r="AK8" s="42" t="str">
        <f>IFERROR(VLOOKUP($A8,'Arbeitsplatz Übersicht'!$B$2:$BK$9999,AK$2,FALSE),"")</f>
        <v/>
      </c>
      <c r="AL8" s="42" t="str">
        <f>IFERROR(VLOOKUP($A8,'Arbeitsplatz Übersicht'!$B$2:$BK$9999,AL$2,FALSE),"")</f>
        <v/>
      </c>
      <c r="AM8" s="42">
        <f>IFERROR(VLOOKUP($A8,'Arbeitsplatz Übersicht'!$B$2:$BK$9999,AM$2,FALSE),"")</f>
        <v>0</v>
      </c>
      <c r="AN8" s="42">
        <f>IFERROR(VLOOKUP($A8,'Arbeitsplatz Übersicht'!$B$2:$BK$9999,AN$2,FALSE),"")</f>
        <v>0</v>
      </c>
      <c r="AO8" s="42">
        <f>IFERROR(VLOOKUP($A8,'Arbeitsplatz Übersicht'!$B$2:$BK$9999,AO$2,FALSE),"")</f>
        <v>0</v>
      </c>
      <c r="AP8" s="42">
        <f>IFERROR(VLOOKUP($A8,'Arbeitsplatz Übersicht'!$B$2:$BK$9999,AP$2,FALSE),"")</f>
        <v>0</v>
      </c>
      <c r="AQ8" s="42" t="str">
        <f>IFERROR(VLOOKUP($A8,'Arbeitsplatz Übersicht'!$B$2:$BK$9999,AQ$2,FALSE),"")</f>
        <v/>
      </c>
      <c r="AR8" s="42" t="str">
        <f>IFERROR(VLOOKUP($A8,'Arbeitsplatz Übersicht'!$B$2:$BK$9999,AR$2,FALSE),"")</f>
        <v/>
      </c>
      <c r="AS8" s="42" t="str">
        <f>IFERROR(VLOOKUP($A8,'Arbeitsplatz Übersicht'!$B$2:$BK$9999,AS$2,FALSE),"")</f>
        <v/>
      </c>
    </row>
    <row r="9" spans="1:45" ht="42.6" customHeight="1" x14ac:dyDescent="0.25">
      <c r="A9" s="38" t="str">
        <f t="array" ref="A9">IFERROR(INDEX('Arbeitsplatz Übersicht'!$A$2:$A$9999,LARGE(('Arbeitsplatz Übersicht'!$AN$2:$AN$9999=TRUE)*(ROW('Arbeitsplatz Übersicht'!$AN$2:$AN$9999)-1),COUNTIF('Arbeitsplatz Übersicht'!$AN$2:$AN$9999,TRUE)+1-ROW('Arbeitsplatz Übersicht'!AN6))),"")</f>
        <v/>
      </c>
      <c r="B9" s="101">
        <v>6</v>
      </c>
      <c r="C9" s="127" t="str">
        <f>IFERROR(VLOOKUP($A9,'Arbeitsplatz Übersicht'!$A$2:$AW$9999,2,FALSE),"")</f>
        <v/>
      </c>
      <c r="D9" s="127" t="str">
        <f>IFERROR(VLOOKUP($A9,'Arbeitsplatz Übersicht'!$A$2:$AW$9999,26,FALSE),"")</f>
        <v/>
      </c>
      <c r="E9" s="127" t="str">
        <f>IFERROR(VLOOKUP($A9,'Arbeitsplatz Übersicht'!$A$2:$AW$9999,27,FALSE),"")</f>
        <v/>
      </c>
      <c r="F9" s="127" t="str">
        <f>IFERROR(VLOOKUP($A9,'Arbeitsplatz Übersicht'!$A$2:$AW$9999,28,FALSE),"")</f>
        <v/>
      </c>
      <c r="G9" s="127" t="str">
        <f>IFERROR(VLOOKUP($A9,'Arbeitsplatz Übersicht'!$A$2:$AW$9999,29,FALSE),"")</f>
        <v/>
      </c>
      <c r="H9" s="127" t="str">
        <f>IFERROR(VLOOKUP($A9,'Arbeitsplatz Übersicht'!$A$2:$AW$9999,30,FALSE),"")</f>
        <v/>
      </c>
      <c r="I9" s="127" t="str">
        <f>IFERROR(VLOOKUP($A9,'Arbeitsplatz Übersicht'!$A$2:$AW$9999,31,FALSE),"")</f>
        <v/>
      </c>
      <c r="J9" s="127" t="str">
        <f>IFERROR(VLOOKUP($A9,'Arbeitsplatz Übersicht'!$A$2:$AW$9999,32,FALSE),"")</f>
        <v/>
      </c>
      <c r="K9" s="127" t="str">
        <f>IFERROR(VLOOKUP($A9,'Arbeitsplatz Übersicht'!$A$2:$AW$9999,33,FALSE),"")</f>
        <v/>
      </c>
      <c r="L9" s="127" t="str">
        <f>IFERROR(VLOOKUP($A9,'Arbeitsplatz Übersicht'!$A$2:$AW$9999,34,FALSE),"")</f>
        <v/>
      </c>
      <c r="M9" s="128" t="str">
        <f>IFERROR(VLOOKUP($A9,'Arbeitsplatz Übersicht'!$A$2:$AW$9999,35,FALSE),"")</f>
        <v/>
      </c>
      <c r="N9" s="42" t="str">
        <f>IFERROR(VLOOKUP($A9,'Arbeitsplatz Übersicht'!$B$2:$BK$9999,23,FALSE),"")</f>
        <v/>
      </c>
      <c r="O9" s="42" t="str">
        <f>IFERROR(VLOOKUP($A9,'Arbeitsplatz Übersicht'!$B$2:$BK$9999,O$2,FALSE),"")</f>
        <v/>
      </c>
      <c r="P9" s="42" t="str">
        <f>IFERROR(VLOOKUP($A9,'Arbeitsplatz Übersicht'!$B$2:$BK$9999,P$2,FALSE),"")</f>
        <v/>
      </c>
      <c r="Q9" s="48" t="str">
        <f>IFERROR(VLOOKUP($A9,'Arbeitsplatz Übersicht'!$B$2:$BK$9999,Q$2,FALSE),"")</f>
        <v/>
      </c>
      <c r="R9" s="48" t="str">
        <f>IFERROR(VLOOKUP($A9,'Arbeitsplatz Übersicht'!$B$2:$BK$9999,R$2,FALSE),"")</f>
        <v/>
      </c>
      <c r="S9" s="42" t="str">
        <f>IFERROR(VLOOKUP($A9,'Arbeitsplatz Übersicht'!$B$2:$BK$9999,S$2,FALSE),"")</f>
        <v/>
      </c>
      <c r="T9" s="42" t="str">
        <f>IFERROR(VLOOKUP($A9,'Arbeitsplatz Übersicht'!$B$2:$BK$9999,T$2,FALSE),"")</f>
        <v/>
      </c>
      <c r="U9" s="42" t="str">
        <f>IFERROR(VLOOKUP($A9,'Arbeitsplatz Übersicht'!$B$2:$BK$9999,U$2,FALSE),"")</f>
        <v/>
      </c>
      <c r="V9" s="42" t="str">
        <f>IFERROR(VLOOKUP($A9,'Arbeitsplatz Übersicht'!$B$2:$BK$9999,V$2,FALSE),"")</f>
        <v/>
      </c>
      <c r="W9" s="42" t="str">
        <f>IFERROR(VLOOKUP($A9,'Arbeitsplatz Übersicht'!$B$2:$BK$9999,W$2,FALSE),"")</f>
        <v/>
      </c>
      <c r="X9" s="42" t="str">
        <f>IFERROR(VLOOKUP($A9,'Arbeitsplatz Übersicht'!$B$2:$BK$9999,X$2,FALSE),"")</f>
        <v/>
      </c>
      <c r="Y9" s="42" t="str">
        <f>IFERROR(VLOOKUP($A9,'Arbeitsplatz Übersicht'!$B$2:$BK$9999,Y$2,FALSE),"")</f>
        <v/>
      </c>
      <c r="Z9" s="42" t="str">
        <f>IFERROR(VLOOKUP($A9,'Arbeitsplatz Übersicht'!$B$2:$BK$9999,Z$2,FALSE),"")</f>
        <v/>
      </c>
      <c r="AA9" s="42" t="str">
        <f>IFERROR(VLOOKUP($A9,'Arbeitsplatz Übersicht'!$B$2:$BK$9999,AA$2,FALSE),"")</f>
        <v/>
      </c>
      <c r="AB9" s="42" t="str">
        <f>IFERROR(VLOOKUP($A9,'Arbeitsplatz Übersicht'!$B$2:$BK$9999,AB$2,FALSE),"")</f>
        <v/>
      </c>
      <c r="AC9" s="42" t="str">
        <f>IFERROR(VLOOKUP($A9,'Arbeitsplatz Übersicht'!$B$2:$BK$9999,AC$2,FALSE),"")</f>
        <v/>
      </c>
      <c r="AD9" s="42" t="str">
        <f>IFERROR(VLOOKUP($A9,'Arbeitsplatz Übersicht'!$B$2:$BK$9999,AD$2,FALSE),"")</f>
        <v/>
      </c>
      <c r="AE9" s="42" t="str">
        <f>IFERROR(VLOOKUP($A9,'Arbeitsplatz Übersicht'!$B$2:$BK$9999,AE$2,FALSE),"")</f>
        <v/>
      </c>
      <c r="AF9" s="42" t="str">
        <f>IFERROR(VLOOKUP($A9,'Arbeitsplatz Übersicht'!$B$2:$BK$9999,AF$2,FALSE),"")</f>
        <v/>
      </c>
      <c r="AG9" s="42" t="str">
        <f>IFERROR(VLOOKUP($A9,'Arbeitsplatz Übersicht'!$B$2:$BK$9999,AG$2,FALSE),"")</f>
        <v/>
      </c>
      <c r="AH9" s="42" t="str">
        <f>IFERROR(VLOOKUP($A9,'Arbeitsplatz Übersicht'!$B$2:$BK$9999,AH$2,FALSE),"")</f>
        <v/>
      </c>
      <c r="AI9" s="42">
        <f>IFERROR(VLOOKUP($A9,'Arbeitsplatz Übersicht'!$B$2:$BK$9999,AI$2,FALSE),"")</f>
        <v>0</v>
      </c>
      <c r="AJ9" s="42" t="str">
        <f>IFERROR(VLOOKUP($A9,'Arbeitsplatz Übersicht'!$B$2:$BK$9999,AJ$2,FALSE),"")</f>
        <v/>
      </c>
      <c r="AK9" s="42" t="str">
        <f>IFERROR(VLOOKUP($A9,'Arbeitsplatz Übersicht'!$B$2:$BK$9999,AK$2,FALSE),"")</f>
        <v/>
      </c>
      <c r="AL9" s="42" t="str">
        <f>IFERROR(VLOOKUP($A9,'Arbeitsplatz Übersicht'!$B$2:$BK$9999,AL$2,FALSE),"")</f>
        <v/>
      </c>
      <c r="AM9" s="42">
        <f>IFERROR(VLOOKUP($A9,'Arbeitsplatz Übersicht'!$B$2:$BK$9999,AM$2,FALSE),"")</f>
        <v>0</v>
      </c>
      <c r="AN9" s="42">
        <f>IFERROR(VLOOKUP($A9,'Arbeitsplatz Übersicht'!$B$2:$BK$9999,AN$2,FALSE),"")</f>
        <v>0</v>
      </c>
      <c r="AO9" s="42">
        <f>IFERROR(VLOOKUP($A9,'Arbeitsplatz Übersicht'!$B$2:$BK$9999,AO$2,FALSE),"")</f>
        <v>0</v>
      </c>
      <c r="AP9" s="42">
        <f>IFERROR(VLOOKUP($A9,'Arbeitsplatz Übersicht'!$B$2:$BK$9999,AP$2,FALSE),"")</f>
        <v>0</v>
      </c>
      <c r="AQ9" s="42" t="str">
        <f>IFERROR(VLOOKUP($A9,'Arbeitsplatz Übersicht'!$B$2:$BK$9999,AQ$2,FALSE),"")</f>
        <v/>
      </c>
      <c r="AR9" s="42" t="str">
        <f>IFERROR(VLOOKUP($A9,'Arbeitsplatz Übersicht'!$B$2:$BK$9999,AR$2,FALSE),"")</f>
        <v/>
      </c>
      <c r="AS9" s="42" t="str">
        <f>IFERROR(VLOOKUP($A9,'Arbeitsplatz Übersicht'!$B$2:$BK$9999,AS$2,FALSE),"")</f>
        <v/>
      </c>
    </row>
    <row r="10" spans="1:45" ht="42.6" customHeight="1" x14ac:dyDescent="0.25">
      <c r="A10" s="38" t="str">
        <f t="array" ref="A10">IFERROR(INDEX('Arbeitsplatz Übersicht'!$A$2:$A$9999,LARGE(('Arbeitsplatz Übersicht'!$AN$2:$AN$9999=TRUE)*(ROW('Arbeitsplatz Übersicht'!$AN$2:$AN$9999)-1),COUNTIF('Arbeitsplatz Übersicht'!$AN$2:$AN$9999,TRUE)+1-ROW('Arbeitsplatz Übersicht'!AN7))),"")</f>
        <v/>
      </c>
      <c r="B10" s="101">
        <v>7</v>
      </c>
      <c r="C10" s="127" t="str">
        <f>IFERROR(VLOOKUP($A10,'Arbeitsplatz Übersicht'!$A$2:$AW$9999,2,FALSE),"")</f>
        <v/>
      </c>
      <c r="D10" s="127" t="str">
        <f>IFERROR(VLOOKUP($A10,'Arbeitsplatz Übersicht'!$A$2:$AW$9999,26,FALSE),"")</f>
        <v/>
      </c>
      <c r="E10" s="127" t="str">
        <f>IFERROR(VLOOKUP($A10,'Arbeitsplatz Übersicht'!$A$2:$AW$9999,27,FALSE),"")</f>
        <v/>
      </c>
      <c r="F10" s="127" t="str">
        <f>IFERROR(VLOOKUP($A10,'Arbeitsplatz Übersicht'!$A$2:$AW$9999,28,FALSE),"")</f>
        <v/>
      </c>
      <c r="G10" s="127" t="str">
        <f>IFERROR(VLOOKUP($A10,'Arbeitsplatz Übersicht'!$A$2:$AW$9999,29,FALSE),"")</f>
        <v/>
      </c>
      <c r="H10" s="127" t="str">
        <f>IFERROR(VLOOKUP($A10,'Arbeitsplatz Übersicht'!$A$2:$AW$9999,30,FALSE),"")</f>
        <v/>
      </c>
      <c r="I10" s="127" t="str">
        <f>IFERROR(VLOOKUP($A10,'Arbeitsplatz Übersicht'!$A$2:$AW$9999,31,FALSE),"")</f>
        <v/>
      </c>
      <c r="J10" s="127" t="str">
        <f>IFERROR(VLOOKUP($A10,'Arbeitsplatz Übersicht'!$A$2:$AW$9999,32,FALSE),"")</f>
        <v/>
      </c>
      <c r="K10" s="127" t="str">
        <f>IFERROR(VLOOKUP($A10,'Arbeitsplatz Übersicht'!$A$2:$AW$9999,33,FALSE),"")</f>
        <v/>
      </c>
      <c r="L10" s="127" t="str">
        <f>IFERROR(VLOOKUP($A10,'Arbeitsplatz Übersicht'!$A$2:$AW$9999,34,FALSE),"")</f>
        <v/>
      </c>
      <c r="M10" s="128" t="str">
        <f>IFERROR(VLOOKUP($A10,'Arbeitsplatz Übersicht'!$A$2:$AW$9999,35,FALSE),"")</f>
        <v/>
      </c>
      <c r="N10" s="42" t="str">
        <f>IFERROR(VLOOKUP($A10,'Arbeitsplatz Übersicht'!$B$2:$BK$9999,23,FALSE),"")</f>
        <v/>
      </c>
      <c r="O10" s="42" t="str">
        <f>IFERROR(VLOOKUP($A10,'Arbeitsplatz Übersicht'!$B$2:$BK$9999,O$2,FALSE),"")</f>
        <v/>
      </c>
      <c r="P10" s="42" t="str">
        <f>IFERROR(VLOOKUP($A10,'Arbeitsplatz Übersicht'!$B$2:$BK$9999,P$2,FALSE),"")</f>
        <v/>
      </c>
      <c r="Q10" s="48" t="str">
        <f>IFERROR(VLOOKUP($A10,'Arbeitsplatz Übersicht'!$B$2:$BK$9999,Q$2,FALSE),"")</f>
        <v/>
      </c>
      <c r="R10" s="48" t="str">
        <f>IFERROR(VLOOKUP($A10,'Arbeitsplatz Übersicht'!$B$2:$BK$9999,R$2,FALSE),"")</f>
        <v/>
      </c>
      <c r="S10" s="42" t="str">
        <f>IFERROR(VLOOKUP($A10,'Arbeitsplatz Übersicht'!$B$2:$BK$9999,S$2,FALSE),"")</f>
        <v/>
      </c>
      <c r="T10" s="42" t="str">
        <f>IFERROR(VLOOKUP($A10,'Arbeitsplatz Übersicht'!$B$2:$BK$9999,T$2,FALSE),"")</f>
        <v/>
      </c>
      <c r="U10" s="42" t="str">
        <f>IFERROR(VLOOKUP($A10,'Arbeitsplatz Übersicht'!$B$2:$BK$9999,U$2,FALSE),"")</f>
        <v/>
      </c>
      <c r="V10" s="42" t="str">
        <f>IFERROR(VLOOKUP($A10,'Arbeitsplatz Übersicht'!$B$2:$BK$9999,V$2,FALSE),"")</f>
        <v/>
      </c>
      <c r="W10" s="42" t="str">
        <f>IFERROR(VLOOKUP($A10,'Arbeitsplatz Übersicht'!$B$2:$BK$9999,W$2,FALSE),"")</f>
        <v/>
      </c>
      <c r="X10" s="42" t="str">
        <f>IFERROR(VLOOKUP($A10,'Arbeitsplatz Übersicht'!$B$2:$BK$9999,X$2,FALSE),"")</f>
        <v/>
      </c>
      <c r="Y10" s="42" t="str">
        <f>IFERROR(VLOOKUP($A10,'Arbeitsplatz Übersicht'!$B$2:$BK$9999,Y$2,FALSE),"")</f>
        <v/>
      </c>
      <c r="Z10" s="42" t="str">
        <f>IFERROR(VLOOKUP($A10,'Arbeitsplatz Übersicht'!$B$2:$BK$9999,Z$2,FALSE),"")</f>
        <v/>
      </c>
      <c r="AA10" s="42" t="str">
        <f>IFERROR(VLOOKUP($A10,'Arbeitsplatz Übersicht'!$B$2:$BK$9999,AA$2,FALSE),"")</f>
        <v/>
      </c>
      <c r="AB10" s="42" t="str">
        <f>IFERROR(VLOOKUP($A10,'Arbeitsplatz Übersicht'!$B$2:$BK$9999,AB$2,FALSE),"")</f>
        <v/>
      </c>
      <c r="AC10" s="42" t="str">
        <f>IFERROR(VLOOKUP($A10,'Arbeitsplatz Übersicht'!$B$2:$BK$9999,AC$2,FALSE),"")</f>
        <v/>
      </c>
      <c r="AD10" s="42" t="str">
        <f>IFERROR(VLOOKUP($A10,'Arbeitsplatz Übersicht'!$B$2:$BK$9999,AD$2,FALSE),"")</f>
        <v/>
      </c>
      <c r="AE10" s="42" t="str">
        <f>IFERROR(VLOOKUP($A10,'Arbeitsplatz Übersicht'!$B$2:$BK$9999,AE$2,FALSE),"")</f>
        <v/>
      </c>
      <c r="AF10" s="42" t="str">
        <f>IFERROR(VLOOKUP($A10,'Arbeitsplatz Übersicht'!$B$2:$BK$9999,AF$2,FALSE),"")</f>
        <v/>
      </c>
      <c r="AG10" s="42" t="str">
        <f>IFERROR(VLOOKUP($A10,'Arbeitsplatz Übersicht'!$B$2:$BK$9999,AG$2,FALSE),"")</f>
        <v/>
      </c>
      <c r="AH10" s="42" t="str">
        <f>IFERROR(VLOOKUP($A10,'Arbeitsplatz Übersicht'!$B$2:$BK$9999,AH$2,FALSE),"")</f>
        <v/>
      </c>
      <c r="AI10" s="42">
        <f>IFERROR(VLOOKUP($A10,'Arbeitsplatz Übersicht'!$B$2:$BK$9999,AI$2,FALSE),"")</f>
        <v>0</v>
      </c>
      <c r="AJ10" s="42" t="str">
        <f>IFERROR(VLOOKUP($A10,'Arbeitsplatz Übersicht'!$B$2:$BK$9999,AJ$2,FALSE),"")</f>
        <v/>
      </c>
      <c r="AK10" s="42" t="str">
        <f>IFERROR(VLOOKUP($A10,'Arbeitsplatz Übersicht'!$B$2:$BK$9999,AK$2,FALSE),"")</f>
        <v/>
      </c>
      <c r="AL10" s="42" t="str">
        <f>IFERROR(VLOOKUP($A10,'Arbeitsplatz Übersicht'!$B$2:$BK$9999,AL$2,FALSE),"")</f>
        <v/>
      </c>
      <c r="AM10" s="42">
        <f>IFERROR(VLOOKUP($A10,'Arbeitsplatz Übersicht'!$B$2:$BK$9999,AM$2,FALSE),"")</f>
        <v>0</v>
      </c>
      <c r="AN10" s="42">
        <f>IFERROR(VLOOKUP($A10,'Arbeitsplatz Übersicht'!$B$2:$BK$9999,AN$2,FALSE),"")</f>
        <v>0</v>
      </c>
      <c r="AO10" s="42">
        <f>IFERROR(VLOOKUP($A10,'Arbeitsplatz Übersicht'!$B$2:$BK$9999,AO$2,FALSE),"")</f>
        <v>0</v>
      </c>
      <c r="AP10" s="42">
        <f>IFERROR(VLOOKUP($A10,'Arbeitsplatz Übersicht'!$B$2:$BK$9999,AP$2,FALSE),"")</f>
        <v>0</v>
      </c>
      <c r="AQ10" s="42" t="str">
        <f>IFERROR(VLOOKUP($A10,'Arbeitsplatz Übersicht'!$B$2:$BK$9999,AQ$2,FALSE),"")</f>
        <v/>
      </c>
      <c r="AR10" s="42" t="str">
        <f>IFERROR(VLOOKUP($A10,'Arbeitsplatz Übersicht'!$B$2:$BK$9999,AR$2,FALSE),"")</f>
        <v/>
      </c>
      <c r="AS10" s="42" t="str">
        <f>IFERROR(VLOOKUP($A10,'Arbeitsplatz Übersicht'!$B$2:$BK$9999,AS$2,FALSE),"")</f>
        <v/>
      </c>
    </row>
    <row r="11" spans="1:45" ht="42.6" customHeight="1" x14ac:dyDescent="0.25">
      <c r="A11" s="38" t="str">
        <f t="array" ref="A11">IFERROR(INDEX('Arbeitsplatz Übersicht'!$A$2:$A$9999,LARGE(('Arbeitsplatz Übersicht'!$AN$2:$AN$9999=TRUE)*(ROW('Arbeitsplatz Übersicht'!$AN$2:$AN$9999)-1),COUNTIF('Arbeitsplatz Übersicht'!$AN$2:$AN$9999,TRUE)+1-ROW('Arbeitsplatz Übersicht'!AN8))),"")</f>
        <v/>
      </c>
      <c r="B11" s="101">
        <v>8</v>
      </c>
      <c r="C11" s="127" t="str">
        <f>IFERROR(VLOOKUP($A11,'Arbeitsplatz Übersicht'!$A$2:$AW$9999,2,FALSE),"")</f>
        <v/>
      </c>
      <c r="D11" s="127" t="str">
        <f>IFERROR(VLOOKUP($A11,'Arbeitsplatz Übersicht'!$A$2:$AW$9999,26,FALSE),"")</f>
        <v/>
      </c>
      <c r="E11" s="127" t="str">
        <f>IFERROR(VLOOKUP($A11,'Arbeitsplatz Übersicht'!$A$2:$AW$9999,27,FALSE),"")</f>
        <v/>
      </c>
      <c r="F11" s="127" t="str">
        <f>IFERROR(VLOOKUP($A11,'Arbeitsplatz Übersicht'!$A$2:$AW$9999,28,FALSE),"")</f>
        <v/>
      </c>
      <c r="G11" s="127" t="str">
        <f>IFERROR(VLOOKUP($A11,'Arbeitsplatz Übersicht'!$A$2:$AW$9999,29,FALSE),"")</f>
        <v/>
      </c>
      <c r="H11" s="127" t="str">
        <f>IFERROR(VLOOKUP($A11,'Arbeitsplatz Übersicht'!$A$2:$AW$9999,30,FALSE),"")</f>
        <v/>
      </c>
      <c r="I11" s="127" t="str">
        <f>IFERROR(VLOOKUP($A11,'Arbeitsplatz Übersicht'!$A$2:$AW$9999,31,FALSE),"")</f>
        <v/>
      </c>
      <c r="J11" s="127" t="str">
        <f>IFERROR(VLOOKUP($A11,'Arbeitsplatz Übersicht'!$A$2:$AW$9999,32,FALSE),"")</f>
        <v/>
      </c>
      <c r="K11" s="127" t="str">
        <f>IFERROR(VLOOKUP($A11,'Arbeitsplatz Übersicht'!$A$2:$AW$9999,33,FALSE),"")</f>
        <v/>
      </c>
      <c r="L11" s="127" t="str">
        <f>IFERROR(VLOOKUP($A11,'Arbeitsplatz Übersicht'!$A$2:$AW$9999,34,FALSE),"")</f>
        <v/>
      </c>
      <c r="M11" s="128" t="str">
        <f>IFERROR(VLOOKUP($A11,'Arbeitsplatz Übersicht'!$A$2:$AW$9999,35,FALSE),"")</f>
        <v/>
      </c>
      <c r="N11" s="42" t="str">
        <f>IFERROR(VLOOKUP($A11,'Arbeitsplatz Übersicht'!$B$2:$BK$9999,23,FALSE),"")</f>
        <v/>
      </c>
      <c r="O11" s="42" t="str">
        <f>IFERROR(VLOOKUP($A11,'Arbeitsplatz Übersicht'!$B$2:$BK$9999,O$2,FALSE),"")</f>
        <v/>
      </c>
      <c r="P11" s="42" t="str">
        <f>IFERROR(VLOOKUP($A11,'Arbeitsplatz Übersicht'!$B$2:$BK$9999,P$2,FALSE),"")</f>
        <v/>
      </c>
      <c r="Q11" s="48" t="str">
        <f>IFERROR(VLOOKUP($A11,'Arbeitsplatz Übersicht'!$B$2:$BK$9999,Q$2,FALSE),"")</f>
        <v/>
      </c>
      <c r="R11" s="48" t="str">
        <f>IFERROR(VLOOKUP($A11,'Arbeitsplatz Übersicht'!$B$2:$BK$9999,R$2,FALSE),"")</f>
        <v/>
      </c>
      <c r="S11" s="42" t="str">
        <f>IFERROR(VLOOKUP($A11,'Arbeitsplatz Übersicht'!$B$2:$BK$9999,S$2,FALSE),"")</f>
        <v/>
      </c>
      <c r="T11" s="42" t="str">
        <f>IFERROR(VLOOKUP($A11,'Arbeitsplatz Übersicht'!$B$2:$BK$9999,T$2,FALSE),"")</f>
        <v/>
      </c>
      <c r="U11" s="42" t="str">
        <f>IFERROR(VLOOKUP($A11,'Arbeitsplatz Übersicht'!$B$2:$BK$9999,U$2,FALSE),"")</f>
        <v/>
      </c>
      <c r="V11" s="42" t="str">
        <f>IFERROR(VLOOKUP($A11,'Arbeitsplatz Übersicht'!$B$2:$BK$9999,V$2,FALSE),"")</f>
        <v/>
      </c>
      <c r="W11" s="42" t="str">
        <f>IFERROR(VLOOKUP($A11,'Arbeitsplatz Übersicht'!$B$2:$BK$9999,W$2,FALSE),"")</f>
        <v/>
      </c>
      <c r="X11" s="42" t="str">
        <f>IFERROR(VLOOKUP($A11,'Arbeitsplatz Übersicht'!$B$2:$BK$9999,X$2,FALSE),"")</f>
        <v/>
      </c>
      <c r="Y11" s="42" t="str">
        <f>IFERROR(VLOOKUP($A11,'Arbeitsplatz Übersicht'!$B$2:$BK$9999,Y$2,FALSE),"")</f>
        <v/>
      </c>
      <c r="Z11" s="42" t="str">
        <f>IFERROR(VLOOKUP($A11,'Arbeitsplatz Übersicht'!$B$2:$BK$9999,Z$2,FALSE),"")</f>
        <v/>
      </c>
      <c r="AA11" s="42" t="str">
        <f>IFERROR(VLOOKUP($A11,'Arbeitsplatz Übersicht'!$B$2:$BK$9999,AA$2,FALSE),"")</f>
        <v/>
      </c>
      <c r="AB11" s="42" t="str">
        <f>IFERROR(VLOOKUP($A11,'Arbeitsplatz Übersicht'!$B$2:$BK$9999,AB$2,FALSE),"")</f>
        <v/>
      </c>
      <c r="AC11" s="42" t="str">
        <f>IFERROR(VLOOKUP($A11,'Arbeitsplatz Übersicht'!$B$2:$BK$9999,AC$2,FALSE),"")</f>
        <v/>
      </c>
      <c r="AD11" s="42" t="str">
        <f>IFERROR(VLOOKUP($A11,'Arbeitsplatz Übersicht'!$B$2:$BK$9999,AD$2,FALSE),"")</f>
        <v/>
      </c>
      <c r="AE11" s="42" t="str">
        <f>IFERROR(VLOOKUP($A11,'Arbeitsplatz Übersicht'!$B$2:$BK$9999,AE$2,FALSE),"")</f>
        <v/>
      </c>
      <c r="AF11" s="42" t="str">
        <f>IFERROR(VLOOKUP($A11,'Arbeitsplatz Übersicht'!$B$2:$BK$9999,AF$2,FALSE),"")</f>
        <v/>
      </c>
      <c r="AG11" s="42" t="str">
        <f>IFERROR(VLOOKUP($A11,'Arbeitsplatz Übersicht'!$B$2:$BK$9999,AG$2,FALSE),"")</f>
        <v/>
      </c>
      <c r="AH11" s="42" t="str">
        <f>IFERROR(VLOOKUP($A11,'Arbeitsplatz Übersicht'!$B$2:$BK$9999,AH$2,FALSE),"")</f>
        <v/>
      </c>
      <c r="AI11" s="42">
        <f>IFERROR(VLOOKUP($A11,'Arbeitsplatz Übersicht'!$B$2:$BK$9999,AI$2,FALSE),"")</f>
        <v>0</v>
      </c>
      <c r="AJ11" s="42" t="str">
        <f>IFERROR(VLOOKUP($A11,'Arbeitsplatz Übersicht'!$B$2:$BK$9999,AJ$2,FALSE),"")</f>
        <v/>
      </c>
      <c r="AK11" s="42" t="str">
        <f>IFERROR(VLOOKUP($A11,'Arbeitsplatz Übersicht'!$B$2:$BK$9999,AK$2,FALSE),"")</f>
        <v/>
      </c>
      <c r="AL11" s="42" t="str">
        <f>IFERROR(VLOOKUP($A11,'Arbeitsplatz Übersicht'!$B$2:$BK$9999,AL$2,FALSE),"")</f>
        <v/>
      </c>
      <c r="AM11" s="42">
        <f>IFERROR(VLOOKUP($A11,'Arbeitsplatz Übersicht'!$B$2:$BK$9999,AM$2,FALSE),"")</f>
        <v>0</v>
      </c>
      <c r="AN11" s="42">
        <f>IFERROR(VLOOKUP($A11,'Arbeitsplatz Übersicht'!$B$2:$BK$9999,AN$2,FALSE),"")</f>
        <v>0</v>
      </c>
      <c r="AO11" s="42">
        <f>IFERROR(VLOOKUP($A11,'Arbeitsplatz Übersicht'!$B$2:$BK$9999,AO$2,FALSE),"")</f>
        <v>0</v>
      </c>
      <c r="AP11" s="42">
        <f>IFERROR(VLOOKUP($A11,'Arbeitsplatz Übersicht'!$B$2:$BK$9999,AP$2,FALSE),"")</f>
        <v>0</v>
      </c>
      <c r="AQ11" s="42" t="str">
        <f>IFERROR(VLOOKUP($A11,'Arbeitsplatz Übersicht'!$B$2:$BK$9999,AQ$2,FALSE),"")</f>
        <v/>
      </c>
      <c r="AR11" s="42" t="str">
        <f>IFERROR(VLOOKUP($A11,'Arbeitsplatz Übersicht'!$B$2:$BK$9999,AR$2,FALSE),"")</f>
        <v/>
      </c>
      <c r="AS11" s="42" t="str">
        <f>IFERROR(VLOOKUP($A11,'Arbeitsplatz Übersicht'!$B$2:$BK$9999,AS$2,FALSE),"")</f>
        <v/>
      </c>
    </row>
    <row r="12" spans="1:45" ht="42.6" customHeight="1" x14ac:dyDescent="0.25">
      <c r="A12" s="38" t="str">
        <f t="array" ref="A12">IFERROR(INDEX('Arbeitsplatz Übersicht'!$A$2:$A$9999,LARGE(('Arbeitsplatz Übersicht'!$AN$2:$AN$9999=TRUE)*(ROW('Arbeitsplatz Übersicht'!$AN$2:$AN$9999)-1),COUNTIF('Arbeitsplatz Übersicht'!$AN$2:$AN$9999,TRUE)+1-ROW('Arbeitsplatz Übersicht'!AN9))),"")</f>
        <v/>
      </c>
      <c r="B12" s="101">
        <v>9</v>
      </c>
      <c r="C12" s="127" t="str">
        <f>IFERROR(VLOOKUP($A12,'Arbeitsplatz Übersicht'!$A$2:$AW$9999,2,FALSE),"")</f>
        <v/>
      </c>
      <c r="D12" s="127" t="str">
        <f>IFERROR(VLOOKUP($A12,'Arbeitsplatz Übersicht'!$A$2:$AW$9999,26,FALSE),"")</f>
        <v/>
      </c>
      <c r="E12" s="127" t="str">
        <f>IFERROR(VLOOKUP($A12,'Arbeitsplatz Übersicht'!$A$2:$AW$9999,27,FALSE),"")</f>
        <v/>
      </c>
      <c r="F12" s="127" t="str">
        <f>IFERROR(VLOOKUP($A12,'Arbeitsplatz Übersicht'!$A$2:$AW$9999,28,FALSE),"")</f>
        <v/>
      </c>
      <c r="G12" s="127" t="str">
        <f>IFERROR(VLOOKUP($A12,'Arbeitsplatz Übersicht'!$A$2:$AW$9999,29,FALSE),"")</f>
        <v/>
      </c>
      <c r="H12" s="127" t="str">
        <f>IFERROR(VLOOKUP($A12,'Arbeitsplatz Übersicht'!$A$2:$AW$9999,30,FALSE),"")</f>
        <v/>
      </c>
      <c r="I12" s="127" t="str">
        <f>IFERROR(VLOOKUP($A12,'Arbeitsplatz Übersicht'!$A$2:$AW$9999,31,FALSE),"")</f>
        <v/>
      </c>
      <c r="J12" s="127" t="str">
        <f>IFERROR(VLOOKUP($A12,'Arbeitsplatz Übersicht'!$A$2:$AW$9999,32,FALSE),"")</f>
        <v/>
      </c>
      <c r="K12" s="127" t="str">
        <f>IFERROR(VLOOKUP($A12,'Arbeitsplatz Übersicht'!$A$2:$AW$9999,33,FALSE),"")</f>
        <v/>
      </c>
      <c r="L12" s="127" t="str">
        <f>IFERROR(VLOOKUP($A12,'Arbeitsplatz Übersicht'!$A$2:$AW$9999,34,FALSE),"")</f>
        <v/>
      </c>
      <c r="M12" s="128" t="str">
        <f>IFERROR(VLOOKUP($A12,'Arbeitsplatz Übersicht'!$A$2:$AW$9999,35,FALSE),"")</f>
        <v/>
      </c>
      <c r="N12" s="42" t="str">
        <f>IFERROR(VLOOKUP($A12,'Arbeitsplatz Übersicht'!$B$2:$BK$9999,23,FALSE),"")</f>
        <v/>
      </c>
      <c r="O12" s="42" t="str">
        <f>IFERROR(VLOOKUP($A12,'Arbeitsplatz Übersicht'!$B$2:$BK$9999,O$2,FALSE),"")</f>
        <v/>
      </c>
      <c r="P12" s="42" t="str">
        <f>IFERROR(VLOOKUP($A12,'Arbeitsplatz Übersicht'!$B$2:$BK$9999,P$2,FALSE),"")</f>
        <v/>
      </c>
      <c r="Q12" s="48" t="str">
        <f>IFERROR(VLOOKUP($A12,'Arbeitsplatz Übersicht'!$B$2:$BK$9999,Q$2,FALSE),"")</f>
        <v/>
      </c>
      <c r="R12" s="48" t="str">
        <f>IFERROR(VLOOKUP($A12,'Arbeitsplatz Übersicht'!$B$2:$BK$9999,R$2,FALSE),"")</f>
        <v/>
      </c>
      <c r="S12" s="42" t="str">
        <f>IFERROR(VLOOKUP($A12,'Arbeitsplatz Übersicht'!$B$2:$BK$9999,S$2,FALSE),"")</f>
        <v/>
      </c>
      <c r="T12" s="42" t="str">
        <f>IFERROR(VLOOKUP($A12,'Arbeitsplatz Übersicht'!$B$2:$BK$9999,T$2,FALSE),"")</f>
        <v/>
      </c>
      <c r="U12" s="42" t="str">
        <f>IFERROR(VLOOKUP($A12,'Arbeitsplatz Übersicht'!$B$2:$BK$9999,U$2,FALSE),"")</f>
        <v/>
      </c>
      <c r="V12" s="42" t="str">
        <f>IFERROR(VLOOKUP($A12,'Arbeitsplatz Übersicht'!$B$2:$BK$9999,V$2,FALSE),"")</f>
        <v/>
      </c>
      <c r="W12" s="42" t="str">
        <f>IFERROR(VLOOKUP($A12,'Arbeitsplatz Übersicht'!$B$2:$BK$9999,W$2,FALSE),"")</f>
        <v/>
      </c>
      <c r="X12" s="42" t="str">
        <f>IFERROR(VLOOKUP($A12,'Arbeitsplatz Übersicht'!$B$2:$BK$9999,X$2,FALSE),"")</f>
        <v/>
      </c>
      <c r="Y12" s="42" t="str">
        <f>IFERROR(VLOOKUP($A12,'Arbeitsplatz Übersicht'!$B$2:$BK$9999,Y$2,FALSE),"")</f>
        <v/>
      </c>
      <c r="Z12" s="42" t="str">
        <f>IFERROR(VLOOKUP($A12,'Arbeitsplatz Übersicht'!$B$2:$BK$9999,Z$2,FALSE),"")</f>
        <v/>
      </c>
      <c r="AA12" s="42" t="str">
        <f>IFERROR(VLOOKUP($A12,'Arbeitsplatz Übersicht'!$B$2:$BK$9999,AA$2,FALSE),"")</f>
        <v/>
      </c>
      <c r="AB12" s="42" t="str">
        <f>IFERROR(VLOOKUP($A12,'Arbeitsplatz Übersicht'!$B$2:$BK$9999,AB$2,FALSE),"")</f>
        <v/>
      </c>
      <c r="AC12" s="42" t="str">
        <f>IFERROR(VLOOKUP($A12,'Arbeitsplatz Übersicht'!$B$2:$BK$9999,AC$2,FALSE),"")</f>
        <v/>
      </c>
      <c r="AD12" s="42" t="str">
        <f>IFERROR(VLOOKUP($A12,'Arbeitsplatz Übersicht'!$B$2:$BK$9999,AD$2,FALSE),"")</f>
        <v/>
      </c>
      <c r="AE12" s="42" t="str">
        <f>IFERROR(VLOOKUP($A12,'Arbeitsplatz Übersicht'!$B$2:$BK$9999,AE$2,FALSE),"")</f>
        <v/>
      </c>
      <c r="AF12" s="42" t="str">
        <f>IFERROR(VLOOKUP($A12,'Arbeitsplatz Übersicht'!$B$2:$BK$9999,AF$2,FALSE),"")</f>
        <v/>
      </c>
      <c r="AG12" s="42" t="str">
        <f>IFERROR(VLOOKUP($A12,'Arbeitsplatz Übersicht'!$B$2:$BK$9999,AG$2,FALSE),"")</f>
        <v/>
      </c>
      <c r="AH12" s="42" t="str">
        <f>IFERROR(VLOOKUP($A12,'Arbeitsplatz Übersicht'!$B$2:$BK$9999,AH$2,FALSE),"")</f>
        <v/>
      </c>
      <c r="AI12" s="42">
        <f>IFERROR(VLOOKUP($A12,'Arbeitsplatz Übersicht'!$B$2:$BK$9999,AI$2,FALSE),"")</f>
        <v>0</v>
      </c>
      <c r="AJ12" s="42" t="str">
        <f>IFERROR(VLOOKUP($A12,'Arbeitsplatz Übersicht'!$B$2:$BK$9999,AJ$2,FALSE),"")</f>
        <v/>
      </c>
      <c r="AK12" s="42" t="str">
        <f>IFERROR(VLOOKUP($A12,'Arbeitsplatz Übersicht'!$B$2:$BK$9999,AK$2,FALSE),"")</f>
        <v/>
      </c>
      <c r="AL12" s="42" t="str">
        <f>IFERROR(VLOOKUP($A12,'Arbeitsplatz Übersicht'!$B$2:$BK$9999,AL$2,FALSE),"")</f>
        <v/>
      </c>
      <c r="AM12" s="42">
        <f>IFERROR(VLOOKUP($A12,'Arbeitsplatz Übersicht'!$B$2:$BK$9999,AM$2,FALSE),"")</f>
        <v>0</v>
      </c>
      <c r="AN12" s="42">
        <f>IFERROR(VLOOKUP($A12,'Arbeitsplatz Übersicht'!$B$2:$BK$9999,AN$2,FALSE),"")</f>
        <v>0</v>
      </c>
      <c r="AO12" s="42">
        <f>IFERROR(VLOOKUP($A12,'Arbeitsplatz Übersicht'!$B$2:$BK$9999,AO$2,FALSE),"")</f>
        <v>0</v>
      </c>
      <c r="AP12" s="42">
        <f>IFERROR(VLOOKUP($A12,'Arbeitsplatz Übersicht'!$B$2:$BK$9999,AP$2,FALSE),"")</f>
        <v>0</v>
      </c>
      <c r="AQ12" s="42" t="str">
        <f>IFERROR(VLOOKUP($A12,'Arbeitsplatz Übersicht'!$B$2:$BK$9999,AQ$2,FALSE),"")</f>
        <v/>
      </c>
      <c r="AR12" s="42" t="str">
        <f>IFERROR(VLOOKUP($A12,'Arbeitsplatz Übersicht'!$B$2:$BK$9999,AR$2,FALSE),"")</f>
        <v/>
      </c>
      <c r="AS12" s="42" t="str">
        <f>IFERROR(VLOOKUP($A12,'Arbeitsplatz Übersicht'!$B$2:$BK$9999,AS$2,FALSE),"")</f>
        <v/>
      </c>
    </row>
    <row r="13" spans="1:45" ht="42.6" customHeight="1" x14ac:dyDescent="0.25">
      <c r="A13" s="38" t="str">
        <f t="array" ref="A13">IFERROR(INDEX('Arbeitsplatz Übersicht'!$A$2:$A$9999,LARGE(('Arbeitsplatz Übersicht'!$AN$2:$AN$9999=TRUE)*(ROW('Arbeitsplatz Übersicht'!$AN$2:$AN$9999)-1),COUNTIF('Arbeitsplatz Übersicht'!$AN$2:$AN$9999,TRUE)+1-ROW('Arbeitsplatz Übersicht'!AN10))),"")</f>
        <v/>
      </c>
      <c r="B13" s="101">
        <v>10</v>
      </c>
      <c r="C13" s="127" t="str">
        <f>IFERROR(VLOOKUP($A13,'Arbeitsplatz Übersicht'!$A$2:$AW$9999,2,FALSE),"")</f>
        <v/>
      </c>
      <c r="D13" s="127" t="str">
        <f>IFERROR(VLOOKUP($A13,'Arbeitsplatz Übersicht'!$A$2:$AW$9999,26,FALSE),"")</f>
        <v/>
      </c>
      <c r="E13" s="127" t="str">
        <f>IFERROR(VLOOKUP($A13,'Arbeitsplatz Übersicht'!$A$2:$AW$9999,27,FALSE),"")</f>
        <v/>
      </c>
      <c r="F13" s="127" t="str">
        <f>IFERROR(VLOOKUP($A13,'Arbeitsplatz Übersicht'!$A$2:$AW$9999,28,FALSE),"")</f>
        <v/>
      </c>
      <c r="G13" s="127" t="str">
        <f>IFERROR(VLOOKUP($A13,'Arbeitsplatz Übersicht'!$A$2:$AW$9999,29,FALSE),"")</f>
        <v/>
      </c>
      <c r="H13" s="127" t="str">
        <f>IFERROR(VLOOKUP($A13,'Arbeitsplatz Übersicht'!$A$2:$AW$9999,30,FALSE),"")</f>
        <v/>
      </c>
      <c r="I13" s="127" t="str">
        <f>IFERROR(VLOOKUP($A13,'Arbeitsplatz Übersicht'!$A$2:$AW$9999,31,FALSE),"")</f>
        <v/>
      </c>
      <c r="J13" s="127" t="str">
        <f>IFERROR(VLOOKUP($A13,'Arbeitsplatz Übersicht'!$A$2:$AW$9999,32,FALSE),"")</f>
        <v/>
      </c>
      <c r="K13" s="127" t="str">
        <f>IFERROR(VLOOKUP($A13,'Arbeitsplatz Übersicht'!$A$2:$AW$9999,33,FALSE),"")</f>
        <v/>
      </c>
      <c r="L13" s="127" t="str">
        <f>IFERROR(VLOOKUP($A13,'Arbeitsplatz Übersicht'!$A$2:$AW$9999,34,FALSE),"")</f>
        <v/>
      </c>
      <c r="M13" s="128" t="str">
        <f>IFERROR(VLOOKUP($A13,'Arbeitsplatz Übersicht'!$A$2:$AW$9999,35,FALSE),"")</f>
        <v/>
      </c>
      <c r="N13" s="42" t="str">
        <f>IFERROR(VLOOKUP($A13,'Arbeitsplatz Übersicht'!$B$2:$BK$9999,23,FALSE),"")</f>
        <v/>
      </c>
      <c r="O13" s="42" t="str">
        <f>IFERROR(VLOOKUP($A13,'Arbeitsplatz Übersicht'!$B$2:$BK$9999,O$2,FALSE),"")</f>
        <v/>
      </c>
      <c r="P13" s="42" t="str">
        <f>IFERROR(VLOOKUP($A13,'Arbeitsplatz Übersicht'!$B$2:$BK$9999,P$2,FALSE),"")</f>
        <v/>
      </c>
      <c r="Q13" s="48" t="str">
        <f>IFERROR(VLOOKUP($A13,'Arbeitsplatz Übersicht'!$B$2:$BK$9999,Q$2,FALSE),"")</f>
        <v/>
      </c>
      <c r="R13" s="48" t="str">
        <f>IFERROR(VLOOKUP($A13,'Arbeitsplatz Übersicht'!$B$2:$BK$9999,R$2,FALSE),"")</f>
        <v/>
      </c>
      <c r="S13" s="42" t="str">
        <f>IFERROR(VLOOKUP($A13,'Arbeitsplatz Übersicht'!$B$2:$BK$9999,S$2,FALSE),"")</f>
        <v/>
      </c>
      <c r="T13" s="42" t="str">
        <f>IFERROR(VLOOKUP($A13,'Arbeitsplatz Übersicht'!$B$2:$BK$9999,T$2,FALSE),"")</f>
        <v/>
      </c>
      <c r="U13" s="42" t="str">
        <f>IFERROR(VLOOKUP($A13,'Arbeitsplatz Übersicht'!$B$2:$BK$9999,U$2,FALSE),"")</f>
        <v/>
      </c>
      <c r="V13" s="42" t="str">
        <f>IFERROR(VLOOKUP($A13,'Arbeitsplatz Übersicht'!$B$2:$BK$9999,V$2,FALSE),"")</f>
        <v/>
      </c>
      <c r="W13" s="42" t="str">
        <f>IFERROR(VLOOKUP($A13,'Arbeitsplatz Übersicht'!$B$2:$BK$9999,W$2,FALSE),"")</f>
        <v/>
      </c>
      <c r="X13" s="42" t="str">
        <f>IFERROR(VLOOKUP($A13,'Arbeitsplatz Übersicht'!$B$2:$BK$9999,X$2,FALSE),"")</f>
        <v/>
      </c>
      <c r="Y13" s="42" t="str">
        <f>IFERROR(VLOOKUP($A13,'Arbeitsplatz Übersicht'!$B$2:$BK$9999,Y$2,FALSE),"")</f>
        <v/>
      </c>
      <c r="Z13" s="42" t="str">
        <f>IFERROR(VLOOKUP($A13,'Arbeitsplatz Übersicht'!$B$2:$BK$9999,Z$2,FALSE),"")</f>
        <v/>
      </c>
      <c r="AA13" s="42" t="str">
        <f>IFERROR(VLOOKUP($A13,'Arbeitsplatz Übersicht'!$B$2:$BK$9999,AA$2,FALSE),"")</f>
        <v/>
      </c>
      <c r="AB13" s="42" t="str">
        <f>IFERROR(VLOOKUP($A13,'Arbeitsplatz Übersicht'!$B$2:$BK$9999,AB$2,FALSE),"")</f>
        <v/>
      </c>
      <c r="AC13" s="42" t="str">
        <f>IFERROR(VLOOKUP($A13,'Arbeitsplatz Übersicht'!$B$2:$BK$9999,AC$2,FALSE),"")</f>
        <v/>
      </c>
      <c r="AD13" s="42" t="str">
        <f>IFERROR(VLOOKUP($A13,'Arbeitsplatz Übersicht'!$B$2:$BK$9999,AD$2,FALSE),"")</f>
        <v/>
      </c>
      <c r="AE13" s="42" t="str">
        <f>IFERROR(VLOOKUP($A13,'Arbeitsplatz Übersicht'!$B$2:$BK$9999,AE$2,FALSE),"")</f>
        <v/>
      </c>
      <c r="AF13" s="42" t="str">
        <f>IFERROR(VLOOKUP($A13,'Arbeitsplatz Übersicht'!$B$2:$BK$9999,AF$2,FALSE),"")</f>
        <v/>
      </c>
      <c r="AG13" s="42" t="str">
        <f>IFERROR(VLOOKUP($A13,'Arbeitsplatz Übersicht'!$B$2:$BK$9999,AG$2,FALSE),"")</f>
        <v/>
      </c>
      <c r="AH13" s="42" t="str">
        <f>IFERROR(VLOOKUP($A13,'Arbeitsplatz Übersicht'!$B$2:$BK$9999,AH$2,FALSE),"")</f>
        <v/>
      </c>
      <c r="AI13" s="42">
        <f>IFERROR(VLOOKUP($A13,'Arbeitsplatz Übersicht'!$B$2:$BK$9999,AI$2,FALSE),"")</f>
        <v>0</v>
      </c>
      <c r="AJ13" s="42" t="str">
        <f>IFERROR(VLOOKUP($A13,'Arbeitsplatz Übersicht'!$B$2:$BK$9999,AJ$2,FALSE),"")</f>
        <v/>
      </c>
      <c r="AK13" s="42" t="str">
        <f>IFERROR(VLOOKUP($A13,'Arbeitsplatz Übersicht'!$B$2:$BK$9999,AK$2,FALSE),"")</f>
        <v/>
      </c>
      <c r="AL13" s="42" t="str">
        <f>IFERROR(VLOOKUP($A13,'Arbeitsplatz Übersicht'!$B$2:$BK$9999,AL$2,FALSE),"")</f>
        <v/>
      </c>
      <c r="AM13" s="42">
        <f>IFERROR(VLOOKUP($A13,'Arbeitsplatz Übersicht'!$B$2:$BK$9999,AM$2,FALSE),"")</f>
        <v>0</v>
      </c>
      <c r="AN13" s="42">
        <f>IFERROR(VLOOKUP($A13,'Arbeitsplatz Übersicht'!$B$2:$BK$9999,AN$2,FALSE),"")</f>
        <v>0</v>
      </c>
      <c r="AO13" s="42">
        <f>IFERROR(VLOOKUP($A13,'Arbeitsplatz Übersicht'!$B$2:$BK$9999,AO$2,FALSE),"")</f>
        <v>0</v>
      </c>
      <c r="AP13" s="42">
        <f>IFERROR(VLOOKUP($A13,'Arbeitsplatz Übersicht'!$B$2:$BK$9999,AP$2,FALSE),"")</f>
        <v>0</v>
      </c>
      <c r="AQ13" s="42" t="str">
        <f>IFERROR(VLOOKUP($A13,'Arbeitsplatz Übersicht'!$B$2:$BK$9999,AQ$2,FALSE),"")</f>
        <v/>
      </c>
      <c r="AR13" s="42" t="str">
        <f>IFERROR(VLOOKUP($A13,'Arbeitsplatz Übersicht'!$B$2:$BK$9999,AR$2,FALSE),"")</f>
        <v/>
      </c>
      <c r="AS13" s="42" t="str">
        <f>IFERROR(VLOOKUP($A13,'Arbeitsplatz Übersicht'!$B$2:$BK$9999,AS$2,FALSE),"")</f>
        <v/>
      </c>
    </row>
    <row r="14" spans="1:45" ht="42.6" customHeight="1" x14ac:dyDescent="0.25">
      <c r="A14" s="38" t="str">
        <f t="array" ref="A14">IFERROR(INDEX('Arbeitsplatz Übersicht'!$A$2:$A$9999,LARGE(('Arbeitsplatz Übersicht'!$AN$2:$AN$9999=TRUE)*(ROW('Arbeitsplatz Übersicht'!$AN$2:$AN$9999)-1),COUNTIF('Arbeitsplatz Übersicht'!$AN$2:$AN$9999,TRUE)+1-ROW('Arbeitsplatz Übersicht'!AN11))),"")</f>
        <v/>
      </c>
      <c r="B14" s="101">
        <v>11</v>
      </c>
      <c r="C14" s="127" t="str">
        <f>IFERROR(VLOOKUP($A14,'Arbeitsplatz Übersicht'!$A$2:$AW$9999,2,FALSE),"")</f>
        <v/>
      </c>
      <c r="D14" s="127" t="str">
        <f>IFERROR(VLOOKUP($A14,'Arbeitsplatz Übersicht'!$A$2:$AW$9999,26,FALSE),"")</f>
        <v/>
      </c>
      <c r="E14" s="127" t="str">
        <f>IFERROR(VLOOKUP($A14,'Arbeitsplatz Übersicht'!$A$2:$AW$9999,27,FALSE),"")</f>
        <v/>
      </c>
      <c r="F14" s="127" t="str">
        <f>IFERROR(VLOOKUP($A14,'Arbeitsplatz Übersicht'!$A$2:$AW$9999,28,FALSE),"")</f>
        <v/>
      </c>
      <c r="G14" s="127" t="str">
        <f>IFERROR(VLOOKUP($A14,'Arbeitsplatz Übersicht'!$A$2:$AW$9999,29,FALSE),"")</f>
        <v/>
      </c>
      <c r="H14" s="127" t="str">
        <f>IFERROR(VLOOKUP($A14,'Arbeitsplatz Übersicht'!$A$2:$AW$9999,30,FALSE),"")</f>
        <v/>
      </c>
      <c r="I14" s="127" t="str">
        <f>IFERROR(VLOOKUP($A14,'Arbeitsplatz Übersicht'!$A$2:$AW$9999,31,FALSE),"")</f>
        <v/>
      </c>
      <c r="J14" s="127" t="str">
        <f>IFERROR(VLOOKUP($A14,'Arbeitsplatz Übersicht'!$A$2:$AW$9999,32,FALSE),"")</f>
        <v/>
      </c>
      <c r="K14" s="127" t="str">
        <f>IFERROR(VLOOKUP($A14,'Arbeitsplatz Übersicht'!$A$2:$AW$9999,33,FALSE),"")</f>
        <v/>
      </c>
      <c r="L14" s="127" t="str">
        <f>IFERROR(VLOOKUP($A14,'Arbeitsplatz Übersicht'!$A$2:$AW$9999,34,FALSE),"")</f>
        <v/>
      </c>
      <c r="M14" s="128" t="str">
        <f>IFERROR(VLOOKUP($A14,'Arbeitsplatz Übersicht'!$A$2:$AW$9999,35,FALSE),"")</f>
        <v/>
      </c>
      <c r="N14" s="42" t="str">
        <f>IFERROR(VLOOKUP($A14,'Arbeitsplatz Übersicht'!$B$2:$BK$9999,23,FALSE),"")</f>
        <v/>
      </c>
      <c r="O14" s="42" t="str">
        <f>IFERROR(VLOOKUP($A14,'Arbeitsplatz Übersicht'!$B$2:$BK$9999,O$2,FALSE),"")</f>
        <v/>
      </c>
      <c r="P14" s="42" t="str">
        <f>IFERROR(VLOOKUP($A14,'Arbeitsplatz Übersicht'!$B$2:$BK$9999,P$2,FALSE),"")</f>
        <v/>
      </c>
      <c r="Q14" s="48" t="str">
        <f>IFERROR(VLOOKUP($A14,'Arbeitsplatz Übersicht'!$B$2:$BK$9999,Q$2,FALSE),"")</f>
        <v/>
      </c>
      <c r="R14" s="48" t="str">
        <f>IFERROR(VLOOKUP($A14,'Arbeitsplatz Übersicht'!$B$2:$BK$9999,R$2,FALSE),"")</f>
        <v/>
      </c>
      <c r="S14" s="42" t="str">
        <f>IFERROR(VLOOKUP($A14,'Arbeitsplatz Übersicht'!$B$2:$BK$9999,S$2,FALSE),"")</f>
        <v/>
      </c>
      <c r="T14" s="42" t="str">
        <f>IFERROR(VLOOKUP($A14,'Arbeitsplatz Übersicht'!$B$2:$BK$9999,T$2,FALSE),"")</f>
        <v/>
      </c>
      <c r="U14" s="42" t="str">
        <f>IFERROR(VLOOKUP($A14,'Arbeitsplatz Übersicht'!$B$2:$BK$9999,U$2,FALSE),"")</f>
        <v/>
      </c>
      <c r="V14" s="42" t="str">
        <f>IFERROR(VLOOKUP($A14,'Arbeitsplatz Übersicht'!$B$2:$BK$9999,V$2,FALSE),"")</f>
        <v/>
      </c>
      <c r="W14" s="42" t="str">
        <f>IFERROR(VLOOKUP($A14,'Arbeitsplatz Übersicht'!$B$2:$BK$9999,W$2,FALSE),"")</f>
        <v/>
      </c>
      <c r="X14" s="42" t="str">
        <f>IFERROR(VLOOKUP($A14,'Arbeitsplatz Übersicht'!$B$2:$BK$9999,X$2,FALSE),"")</f>
        <v/>
      </c>
      <c r="Y14" s="42" t="str">
        <f>IFERROR(VLOOKUP($A14,'Arbeitsplatz Übersicht'!$B$2:$BK$9999,Y$2,FALSE),"")</f>
        <v/>
      </c>
      <c r="Z14" s="42" t="str">
        <f>IFERROR(VLOOKUP($A14,'Arbeitsplatz Übersicht'!$B$2:$BK$9999,Z$2,FALSE),"")</f>
        <v/>
      </c>
      <c r="AA14" s="42" t="str">
        <f>IFERROR(VLOOKUP($A14,'Arbeitsplatz Übersicht'!$B$2:$BK$9999,AA$2,FALSE),"")</f>
        <v/>
      </c>
      <c r="AB14" s="42" t="str">
        <f>IFERROR(VLOOKUP($A14,'Arbeitsplatz Übersicht'!$B$2:$BK$9999,AB$2,FALSE),"")</f>
        <v/>
      </c>
      <c r="AC14" s="42" t="str">
        <f>IFERROR(VLOOKUP($A14,'Arbeitsplatz Übersicht'!$B$2:$BK$9999,AC$2,FALSE),"")</f>
        <v/>
      </c>
      <c r="AD14" s="42" t="str">
        <f>IFERROR(VLOOKUP($A14,'Arbeitsplatz Übersicht'!$B$2:$BK$9999,AD$2,FALSE),"")</f>
        <v/>
      </c>
      <c r="AE14" s="42" t="str">
        <f>IFERROR(VLOOKUP($A14,'Arbeitsplatz Übersicht'!$B$2:$BK$9999,AE$2,FALSE),"")</f>
        <v/>
      </c>
      <c r="AF14" s="42" t="str">
        <f>IFERROR(VLOOKUP($A14,'Arbeitsplatz Übersicht'!$B$2:$BK$9999,AF$2,FALSE),"")</f>
        <v/>
      </c>
      <c r="AG14" s="42" t="str">
        <f>IFERROR(VLOOKUP($A14,'Arbeitsplatz Übersicht'!$B$2:$BK$9999,AG$2,FALSE),"")</f>
        <v/>
      </c>
      <c r="AH14" s="42" t="str">
        <f>IFERROR(VLOOKUP($A14,'Arbeitsplatz Übersicht'!$B$2:$BK$9999,AH$2,FALSE),"")</f>
        <v/>
      </c>
      <c r="AI14" s="42">
        <f>IFERROR(VLOOKUP($A14,'Arbeitsplatz Übersicht'!$B$2:$BK$9999,AI$2,FALSE),"")</f>
        <v>0</v>
      </c>
      <c r="AJ14" s="42" t="str">
        <f>IFERROR(VLOOKUP($A14,'Arbeitsplatz Übersicht'!$B$2:$BK$9999,AJ$2,FALSE),"")</f>
        <v/>
      </c>
      <c r="AK14" s="42" t="str">
        <f>IFERROR(VLOOKUP($A14,'Arbeitsplatz Übersicht'!$B$2:$BK$9999,AK$2,FALSE),"")</f>
        <v/>
      </c>
      <c r="AL14" s="42" t="str">
        <f>IFERROR(VLOOKUP($A14,'Arbeitsplatz Übersicht'!$B$2:$BK$9999,AL$2,FALSE),"")</f>
        <v/>
      </c>
      <c r="AM14" s="42">
        <f>IFERROR(VLOOKUP($A14,'Arbeitsplatz Übersicht'!$B$2:$BK$9999,AM$2,FALSE),"")</f>
        <v>0</v>
      </c>
      <c r="AN14" s="42">
        <f>IFERROR(VLOOKUP($A14,'Arbeitsplatz Übersicht'!$B$2:$BK$9999,AN$2,FALSE),"")</f>
        <v>0</v>
      </c>
      <c r="AO14" s="42">
        <f>IFERROR(VLOOKUP($A14,'Arbeitsplatz Übersicht'!$B$2:$BK$9999,AO$2,FALSE),"")</f>
        <v>0</v>
      </c>
      <c r="AP14" s="42">
        <f>IFERROR(VLOOKUP($A14,'Arbeitsplatz Übersicht'!$B$2:$BK$9999,AP$2,FALSE),"")</f>
        <v>0</v>
      </c>
      <c r="AQ14" s="42" t="str">
        <f>IFERROR(VLOOKUP($A14,'Arbeitsplatz Übersicht'!$B$2:$BK$9999,AQ$2,FALSE),"")</f>
        <v/>
      </c>
      <c r="AR14" s="42" t="str">
        <f>IFERROR(VLOOKUP($A14,'Arbeitsplatz Übersicht'!$B$2:$BK$9999,AR$2,FALSE),"")</f>
        <v/>
      </c>
      <c r="AS14" s="42" t="str">
        <f>IFERROR(VLOOKUP($A14,'Arbeitsplatz Übersicht'!$B$2:$BK$9999,AS$2,FALSE),"")</f>
        <v/>
      </c>
    </row>
    <row r="15" spans="1:45" ht="42.6" customHeight="1" x14ac:dyDescent="0.25">
      <c r="A15" s="38" t="str">
        <f t="array" ref="A15">IFERROR(INDEX('Arbeitsplatz Übersicht'!$A$2:$A$9999,LARGE(('Arbeitsplatz Übersicht'!$AN$2:$AN$9999=TRUE)*(ROW('Arbeitsplatz Übersicht'!$AN$2:$AN$9999)-1),COUNTIF('Arbeitsplatz Übersicht'!$AN$2:$AN$9999,TRUE)+1-ROW('Arbeitsplatz Übersicht'!AN12))),"")</f>
        <v/>
      </c>
      <c r="B15" s="101">
        <v>12</v>
      </c>
      <c r="C15" s="127" t="str">
        <f>IFERROR(VLOOKUP($A15,'Arbeitsplatz Übersicht'!$A$2:$AW$9999,2,FALSE),"")</f>
        <v/>
      </c>
      <c r="D15" s="127" t="str">
        <f>IFERROR(VLOOKUP($A15,'Arbeitsplatz Übersicht'!$A$2:$AW$9999,26,FALSE),"")</f>
        <v/>
      </c>
      <c r="E15" s="127" t="str">
        <f>IFERROR(VLOOKUP($A15,'Arbeitsplatz Übersicht'!$A$2:$AW$9999,27,FALSE),"")</f>
        <v/>
      </c>
      <c r="F15" s="127" t="str">
        <f>IFERROR(VLOOKUP($A15,'Arbeitsplatz Übersicht'!$A$2:$AW$9999,28,FALSE),"")</f>
        <v/>
      </c>
      <c r="G15" s="127" t="str">
        <f>IFERROR(VLOOKUP($A15,'Arbeitsplatz Übersicht'!$A$2:$AW$9999,29,FALSE),"")</f>
        <v/>
      </c>
      <c r="H15" s="127" t="str">
        <f>IFERROR(VLOOKUP($A15,'Arbeitsplatz Übersicht'!$A$2:$AW$9999,30,FALSE),"")</f>
        <v/>
      </c>
      <c r="I15" s="127" t="str">
        <f>IFERROR(VLOOKUP($A15,'Arbeitsplatz Übersicht'!$A$2:$AW$9999,31,FALSE),"")</f>
        <v/>
      </c>
      <c r="J15" s="127" t="str">
        <f>IFERROR(VLOOKUP($A15,'Arbeitsplatz Übersicht'!$A$2:$AW$9999,32,FALSE),"")</f>
        <v/>
      </c>
      <c r="K15" s="127" t="str">
        <f>IFERROR(VLOOKUP($A15,'Arbeitsplatz Übersicht'!$A$2:$AW$9999,33,FALSE),"")</f>
        <v/>
      </c>
      <c r="L15" s="127" t="str">
        <f>IFERROR(VLOOKUP($A15,'Arbeitsplatz Übersicht'!$A$2:$AW$9999,34,FALSE),"")</f>
        <v/>
      </c>
      <c r="M15" s="128" t="str">
        <f>IFERROR(VLOOKUP($A15,'Arbeitsplatz Übersicht'!$A$2:$AW$9999,35,FALSE),"")</f>
        <v/>
      </c>
      <c r="N15" s="42" t="str">
        <f>IFERROR(VLOOKUP($A15,'Arbeitsplatz Übersicht'!$B$2:$BK$9999,23,FALSE),"")</f>
        <v/>
      </c>
      <c r="O15" s="42" t="str">
        <f>IFERROR(VLOOKUP($A15,'Arbeitsplatz Übersicht'!$B$2:$BK$9999,O$2,FALSE),"")</f>
        <v/>
      </c>
      <c r="P15" s="42" t="str">
        <f>IFERROR(VLOOKUP($A15,'Arbeitsplatz Übersicht'!$B$2:$BK$9999,P$2,FALSE),"")</f>
        <v/>
      </c>
      <c r="Q15" s="48" t="str">
        <f>IFERROR(VLOOKUP($A15,'Arbeitsplatz Übersicht'!$B$2:$BK$9999,Q$2,FALSE),"")</f>
        <v/>
      </c>
      <c r="R15" s="48" t="str">
        <f>IFERROR(VLOOKUP($A15,'Arbeitsplatz Übersicht'!$B$2:$BK$9999,R$2,FALSE),"")</f>
        <v/>
      </c>
      <c r="S15" s="42" t="str">
        <f>IFERROR(VLOOKUP($A15,'Arbeitsplatz Übersicht'!$B$2:$BK$9999,S$2,FALSE),"")</f>
        <v/>
      </c>
      <c r="T15" s="42" t="str">
        <f>IFERROR(VLOOKUP($A15,'Arbeitsplatz Übersicht'!$B$2:$BK$9999,T$2,FALSE),"")</f>
        <v/>
      </c>
      <c r="U15" s="42" t="str">
        <f>IFERROR(VLOOKUP($A15,'Arbeitsplatz Übersicht'!$B$2:$BK$9999,U$2,FALSE),"")</f>
        <v/>
      </c>
      <c r="V15" s="42" t="str">
        <f>IFERROR(VLOOKUP($A15,'Arbeitsplatz Übersicht'!$B$2:$BK$9999,V$2,FALSE),"")</f>
        <v/>
      </c>
      <c r="W15" s="42" t="str">
        <f>IFERROR(VLOOKUP($A15,'Arbeitsplatz Übersicht'!$B$2:$BK$9999,W$2,FALSE),"")</f>
        <v/>
      </c>
      <c r="X15" s="42" t="str">
        <f>IFERROR(VLOOKUP($A15,'Arbeitsplatz Übersicht'!$B$2:$BK$9999,X$2,FALSE),"")</f>
        <v/>
      </c>
      <c r="Y15" s="42" t="str">
        <f>IFERROR(VLOOKUP($A15,'Arbeitsplatz Übersicht'!$B$2:$BK$9999,Y$2,FALSE),"")</f>
        <v/>
      </c>
      <c r="Z15" s="42" t="str">
        <f>IFERROR(VLOOKUP($A15,'Arbeitsplatz Übersicht'!$B$2:$BK$9999,Z$2,FALSE),"")</f>
        <v/>
      </c>
      <c r="AA15" s="42" t="str">
        <f>IFERROR(VLOOKUP($A15,'Arbeitsplatz Übersicht'!$B$2:$BK$9999,AA$2,FALSE),"")</f>
        <v/>
      </c>
      <c r="AB15" s="42" t="str">
        <f>IFERROR(VLOOKUP($A15,'Arbeitsplatz Übersicht'!$B$2:$BK$9999,AB$2,FALSE),"")</f>
        <v/>
      </c>
      <c r="AC15" s="42" t="str">
        <f>IFERROR(VLOOKUP($A15,'Arbeitsplatz Übersicht'!$B$2:$BK$9999,AC$2,FALSE),"")</f>
        <v/>
      </c>
      <c r="AD15" s="42" t="str">
        <f>IFERROR(VLOOKUP($A15,'Arbeitsplatz Übersicht'!$B$2:$BK$9999,AD$2,FALSE),"")</f>
        <v/>
      </c>
      <c r="AE15" s="42" t="str">
        <f>IFERROR(VLOOKUP($A15,'Arbeitsplatz Übersicht'!$B$2:$BK$9999,AE$2,FALSE),"")</f>
        <v/>
      </c>
      <c r="AF15" s="42" t="str">
        <f>IFERROR(VLOOKUP($A15,'Arbeitsplatz Übersicht'!$B$2:$BK$9999,AF$2,FALSE),"")</f>
        <v/>
      </c>
      <c r="AG15" s="42" t="str">
        <f>IFERROR(VLOOKUP($A15,'Arbeitsplatz Übersicht'!$B$2:$BK$9999,AG$2,FALSE),"")</f>
        <v/>
      </c>
      <c r="AH15" s="42" t="str">
        <f>IFERROR(VLOOKUP($A15,'Arbeitsplatz Übersicht'!$B$2:$BK$9999,AH$2,FALSE),"")</f>
        <v/>
      </c>
      <c r="AI15" s="42">
        <f>IFERROR(VLOOKUP($A15,'Arbeitsplatz Übersicht'!$B$2:$BK$9999,AI$2,FALSE),"")</f>
        <v>0</v>
      </c>
      <c r="AJ15" s="42" t="str">
        <f>IFERROR(VLOOKUP($A15,'Arbeitsplatz Übersicht'!$B$2:$BK$9999,AJ$2,FALSE),"")</f>
        <v/>
      </c>
      <c r="AK15" s="42" t="str">
        <f>IFERROR(VLOOKUP($A15,'Arbeitsplatz Übersicht'!$B$2:$BK$9999,AK$2,FALSE),"")</f>
        <v/>
      </c>
      <c r="AL15" s="42" t="str">
        <f>IFERROR(VLOOKUP($A15,'Arbeitsplatz Übersicht'!$B$2:$BK$9999,AL$2,FALSE),"")</f>
        <v/>
      </c>
      <c r="AM15" s="42">
        <f>IFERROR(VLOOKUP($A15,'Arbeitsplatz Übersicht'!$B$2:$BK$9999,AM$2,FALSE),"")</f>
        <v>0</v>
      </c>
      <c r="AN15" s="42">
        <f>IFERROR(VLOOKUP($A15,'Arbeitsplatz Übersicht'!$B$2:$BK$9999,AN$2,FALSE),"")</f>
        <v>0</v>
      </c>
      <c r="AO15" s="42">
        <f>IFERROR(VLOOKUP($A15,'Arbeitsplatz Übersicht'!$B$2:$BK$9999,AO$2,FALSE),"")</f>
        <v>0</v>
      </c>
      <c r="AP15" s="42">
        <f>IFERROR(VLOOKUP($A15,'Arbeitsplatz Übersicht'!$B$2:$BK$9999,AP$2,FALSE),"")</f>
        <v>0</v>
      </c>
      <c r="AQ15" s="42" t="str">
        <f>IFERROR(VLOOKUP($A15,'Arbeitsplatz Übersicht'!$B$2:$BK$9999,AQ$2,FALSE),"")</f>
        <v/>
      </c>
      <c r="AR15" s="42" t="str">
        <f>IFERROR(VLOOKUP($A15,'Arbeitsplatz Übersicht'!$B$2:$BK$9999,AR$2,FALSE),"")</f>
        <v/>
      </c>
      <c r="AS15" s="42" t="str">
        <f>IFERROR(VLOOKUP($A15,'Arbeitsplatz Übersicht'!$B$2:$BK$9999,AS$2,FALSE),"")</f>
        <v/>
      </c>
    </row>
    <row r="16" spans="1:45" ht="42.6" customHeight="1" x14ac:dyDescent="0.25">
      <c r="A16" s="38" t="str">
        <f t="array" ref="A16">IFERROR(INDEX('Arbeitsplatz Übersicht'!$A$2:$A$9999,LARGE(('Arbeitsplatz Übersicht'!$AN$2:$AN$9999=TRUE)*(ROW('Arbeitsplatz Übersicht'!$AN$2:$AN$9999)-1),COUNTIF('Arbeitsplatz Übersicht'!$AN$2:$AN$9999,TRUE)+1-ROW('Arbeitsplatz Übersicht'!AN13))),"")</f>
        <v/>
      </c>
      <c r="B16" s="101">
        <v>13</v>
      </c>
      <c r="C16" s="127" t="str">
        <f>IFERROR(VLOOKUP($A16,'Arbeitsplatz Übersicht'!$A$2:$AW$9999,2,FALSE),"")</f>
        <v/>
      </c>
      <c r="D16" s="127" t="str">
        <f>IFERROR(VLOOKUP($A16,'Arbeitsplatz Übersicht'!$A$2:$AW$9999,26,FALSE),"")</f>
        <v/>
      </c>
      <c r="E16" s="127" t="str">
        <f>IFERROR(VLOOKUP($A16,'Arbeitsplatz Übersicht'!$A$2:$AW$9999,27,FALSE),"")</f>
        <v/>
      </c>
      <c r="F16" s="127" t="str">
        <f>IFERROR(VLOOKUP($A16,'Arbeitsplatz Übersicht'!$A$2:$AW$9999,28,FALSE),"")</f>
        <v/>
      </c>
      <c r="G16" s="127" t="str">
        <f>IFERROR(VLOOKUP($A16,'Arbeitsplatz Übersicht'!$A$2:$AW$9999,29,FALSE),"")</f>
        <v/>
      </c>
      <c r="H16" s="127" t="str">
        <f>IFERROR(VLOOKUP($A16,'Arbeitsplatz Übersicht'!$A$2:$AW$9999,30,FALSE),"")</f>
        <v/>
      </c>
      <c r="I16" s="127" t="str">
        <f>IFERROR(VLOOKUP($A16,'Arbeitsplatz Übersicht'!$A$2:$AW$9999,31,FALSE),"")</f>
        <v/>
      </c>
      <c r="J16" s="127" t="str">
        <f>IFERROR(VLOOKUP($A16,'Arbeitsplatz Übersicht'!$A$2:$AW$9999,32,FALSE),"")</f>
        <v/>
      </c>
      <c r="K16" s="127" t="str">
        <f>IFERROR(VLOOKUP($A16,'Arbeitsplatz Übersicht'!$A$2:$AW$9999,33,FALSE),"")</f>
        <v/>
      </c>
      <c r="L16" s="127" t="str">
        <f>IFERROR(VLOOKUP($A16,'Arbeitsplatz Übersicht'!$A$2:$AW$9999,34,FALSE),"")</f>
        <v/>
      </c>
      <c r="M16" s="128" t="str">
        <f>IFERROR(VLOOKUP($A16,'Arbeitsplatz Übersicht'!$A$2:$AW$9999,35,FALSE),"")</f>
        <v/>
      </c>
      <c r="N16" s="42" t="str">
        <f>IFERROR(VLOOKUP($A16,'Arbeitsplatz Übersicht'!$B$2:$BK$9999,23,FALSE),"")</f>
        <v/>
      </c>
      <c r="O16" s="42" t="str">
        <f>IFERROR(VLOOKUP($A16,'Arbeitsplatz Übersicht'!$B$2:$BK$9999,O$2,FALSE),"")</f>
        <v/>
      </c>
      <c r="P16" s="42" t="str">
        <f>IFERROR(VLOOKUP($A16,'Arbeitsplatz Übersicht'!$B$2:$BK$9999,P$2,FALSE),"")</f>
        <v/>
      </c>
      <c r="Q16" s="48" t="str">
        <f>IFERROR(VLOOKUP($A16,'Arbeitsplatz Übersicht'!$B$2:$BK$9999,Q$2,FALSE),"")</f>
        <v/>
      </c>
      <c r="R16" s="48" t="str">
        <f>IFERROR(VLOOKUP($A16,'Arbeitsplatz Übersicht'!$B$2:$BK$9999,R$2,FALSE),"")</f>
        <v/>
      </c>
      <c r="S16" s="42" t="str">
        <f>IFERROR(VLOOKUP($A16,'Arbeitsplatz Übersicht'!$B$2:$BK$9999,S$2,FALSE),"")</f>
        <v/>
      </c>
      <c r="T16" s="42" t="str">
        <f>IFERROR(VLOOKUP($A16,'Arbeitsplatz Übersicht'!$B$2:$BK$9999,T$2,FALSE),"")</f>
        <v/>
      </c>
      <c r="U16" s="42" t="str">
        <f>IFERROR(VLOOKUP($A16,'Arbeitsplatz Übersicht'!$B$2:$BK$9999,U$2,FALSE),"")</f>
        <v/>
      </c>
      <c r="V16" s="42" t="str">
        <f>IFERROR(VLOOKUP($A16,'Arbeitsplatz Übersicht'!$B$2:$BK$9999,V$2,FALSE),"")</f>
        <v/>
      </c>
      <c r="W16" s="42" t="str">
        <f>IFERROR(VLOOKUP($A16,'Arbeitsplatz Übersicht'!$B$2:$BK$9999,W$2,FALSE),"")</f>
        <v/>
      </c>
      <c r="X16" s="42" t="str">
        <f>IFERROR(VLOOKUP($A16,'Arbeitsplatz Übersicht'!$B$2:$BK$9999,X$2,FALSE),"")</f>
        <v/>
      </c>
      <c r="Y16" s="42" t="str">
        <f>IFERROR(VLOOKUP($A16,'Arbeitsplatz Übersicht'!$B$2:$BK$9999,Y$2,FALSE),"")</f>
        <v/>
      </c>
      <c r="Z16" s="42" t="str">
        <f>IFERROR(VLOOKUP($A16,'Arbeitsplatz Übersicht'!$B$2:$BK$9999,Z$2,FALSE),"")</f>
        <v/>
      </c>
      <c r="AA16" s="42" t="str">
        <f>IFERROR(VLOOKUP($A16,'Arbeitsplatz Übersicht'!$B$2:$BK$9999,AA$2,FALSE),"")</f>
        <v/>
      </c>
      <c r="AB16" s="42" t="str">
        <f>IFERROR(VLOOKUP($A16,'Arbeitsplatz Übersicht'!$B$2:$BK$9999,AB$2,FALSE),"")</f>
        <v/>
      </c>
      <c r="AC16" s="42" t="str">
        <f>IFERROR(VLOOKUP($A16,'Arbeitsplatz Übersicht'!$B$2:$BK$9999,AC$2,FALSE),"")</f>
        <v/>
      </c>
      <c r="AD16" s="42" t="str">
        <f>IFERROR(VLOOKUP($A16,'Arbeitsplatz Übersicht'!$B$2:$BK$9999,AD$2,FALSE),"")</f>
        <v/>
      </c>
      <c r="AE16" s="42" t="str">
        <f>IFERROR(VLOOKUP($A16,'Arbeitsplatz Übersicht'!$B$2:$BK$9999,AE$2,FALSE),"")</f>
        <v/>
      </c>
      <c r="AF16" s="42" t="str">
        <f>IFERROR(VLOOKUP($A16,'Arbeitsplatz Übersicht'!$B$2:$BK$9999,AF$2,FALSE),"")</f>
        <v/>
      </c>
      <c r="AG16" s="42" t="str">
        <f>IFERROR(VLOOKUP($A16,'Arbeitsplatz Übersicht'!$B$2:$BK$9999,AG$2,FALSE),"")</f>
        <v/>
      </c>
      <c r="AH16" s="42" t="str">
        <f>IFERROR(VLOOKUP($A16,'Arbeitsplatz Übersicht'!$B$2:$BK$9999,AH$2,FALSE),"")</f>
        <v/>
      </c>
      <c r="AI16" s="42">
        <f>IFERROR(VLOOKUP($A16,'Arbeitsplatz Übersicht'!$B$2:$BK$9999,AI$2,FALSE),"")</f>
        <v>0</v>
      </c>
      <c r="AJ16" s="42" t="str">
        <f>IFERROR(VLOOKUP($A16,'Arbeitsplatz Übersicht'!$B$2:$BK$9999,AJ$2,FALSE),"")</f>
        <v/>
      </c>
      <c r="AK16" s="42" t="str">
        <f>IFERROR(VLOOKUP($A16,'Arbeitsplatz Übersicht'!$B$2:$BK$9999,AK$2,FALSE),"")</f>
        <v/>
      </c>
      <c r="AL16" s="42" t="str">
        <f>IFERROR(VLOOKUP($A16,'Arbeitsplatz Übersicht'!$B$2:$BK$9999,AL$2,FALSE),"")</f>
        <v/>
      </c>
      <c r="AM16" s="42">
        <f>IFERROR(VLOOKUP($A16,'Arbeitsplatz Übersicht'!$B$2:$BK$9999,AM$2,FALSE),"")</f>
        <v>0</v>
      </c>
      <c r="AN16" s="42">
        <f>IFERROR(VLOOKUP($A16,'Arbeitsplatz Übersicht'!$B$2:$BK$9999,AN$2,FALSE),"")</f>
        <v>0</v>
      </c>
      <c r="AO16" s="42">
        <f>IFERROR(VLOOKUP($A16,'Arbeitsplatz Übersicht'!$B$2:$BK$9999,AO$2,FALSE),"")</f>
        <v>0</v>
      </c>
      <c r="AP16" s="42">
        <f>IFERROR(VLOOKUP($A16,'Arbeitsplatz Übersicht'!$B$2:$BK$9999,AP$2,FALSE),"")</f>
        <v>0</v>
      </c>
      <c r="AQ16" s="42" t="str">
        <f>IFERROR(VLOOKUP($A16,'Arbeitsplatz Übersicht'!$B$2:$BK$9999,AQ$2,FALSE),"")</f>
        <v/>
      </c>
      <c r="AR16" s="42" t="str">
        <f>IFERROR(VLOOKUP($A16,'Arbeitsplatz Übersicht'!$B$2:$BK$9999,AR$2,FALSE),"")</f>
        <v/>
      </c>
      <c r="AS16" s="42" t="str">
        <f>IFERROR(VLOOKUP($A16,'Arbeitsplatz Übersicht'!$B$2:$BK$9999,AS$2,FALSE),"")</f>
        <v/>
      </c>
    </row>
    <row r="17" spans="1:45" ht="42.6" customHeight="1" x14ac:dyDescent="0.25">
      <c r="A17" s="38" t="str">
        <f t="array" ref="A17">IFERROR(INDEX('Arbeitsplatz Übersicht'!$A$2:$A$9999,LARGE(('Arbeitsplatz Übersicht'!$AN$2:$AN$9999=TRUE)*(ROW('Arbeitsplatz Übersicht'!$AN$2:$AN$9999)-1),COUNTIF('Arbeitsplatz Übersicht'!$AN$2:$AN$9999,TRUE)+1-ROW('Arbeitsplatz Übersicht'!AN14))),"")</f>
        <v/>
      </c>
      <c r="B17" s="101">
        <v>14</v>
      </c>
      <c r="C17" s="127" t="str">
        <f>IFERROR(VLOOKUP($A17,'Arbeitsplatz Übersicht'!$A$2:$AW$9999,2,FALSE),"")</f>
        <v/>
      </c>
      <c r="D17" s="127" t="str">
        <f>IFERROR(VLOOKUP($A17,'Arbeitsplatz Übersicht'!$A$2:$AW$9999,26,FALSE),"")</f>
        <v/>
      </c>
      <c r="E17" s="127" t="str">
        <f>IFERROR(VLOOKUP($A17,'Arbeitsplatz Übersicht'!$A$2:$AW$9999,27,FALSE),"")</f>
        <v/>
      </c>
      <c r="F17" s="127" t="str">
        <f>IFERROR(VLOOKUP($A17,'Arbeitsplatz Übersicht'!$A$2:$AW$9999,28,FALSE),"")</f>
        <v/>
      </c>
      <c r="G17" s="127" t="str">
        <f>IFERROR(VLOOKUP($A17,'Arbeitsplatz Übersicht'!$A$2:$AW$9999,29,FALSE),"")</f>
        <v/>
      </c>
      <c r="H17" s="127" t="str">
        <f>IFERROR(VLOOKUP($A17,'Arbeitsplatz Übersicht'!$A$2:$AW$9999,30,FALSE),"")</f>
        <v/>
      </c>
      <c r="I17" s="127" t="str">
        <f>IFERROR(VLOOKUP($A17,'Arbeitsplatz Übersicht'!$A$2:$AW$9999,31,FALSE),"")</f>
        <v/>
      </c>
      <c r="J17" s="127" t="str">
        <f>IFERROR(VLOOKUP($A17,'Arbeitsplatz Übersicht'!$A$2:$AW$9999,32,FALSE),"")</f>
        <v/>
      </c>
      <c r="K17" s="127" t="str">
        <f>IFERROR(VLOOKUP($A17,'Arbeitsplatz Übersicht'!$A$2:$AW$9999,33,FALSE),"")</f>
        <v/>
      </c>
      <c r="L17" s="127" t="str">
        <f>IFERROR(VLOOKUP($A17,'Arbeitsplatz Übersicht'!$A$2:$AW$9999,34,FALSE),"")</f>
        <v/>
      </c>
      <c r="M17" s="128" t="str">
        <f>IFERROR(VLOOKUP($A17,'Arbeitsplatz Übersicht'!$A$2:$AW$9999,35,FALSE),"")</f>
        <v/>
      </c>
      <c r="N17" s="42" t="str">
        <f>IFERROR(VLOOKUP($A17,'Arbeitsplatz Übersicht'!$B$2:$BK$9999,23,FALSE),"")</f>
        <v/>
      </c>
      <c r="O17" s="42" t="str">
        <f>IFERROR(VLOOKUP($A17,'Arbeitsplatz Übersicht'!$B$2:$BK$9999,O$2,FALSE),"")</f>
        <v/>
      </c>
      <c r="P17" s="42" t="str">
        <f>IFERROR(VLOOKUP($A17,'Arbeitsplatz Übersicht'!$B$2:$BK$9999,P$2,FALSE),"")</f>
        <v/>
      </c>
      <c r="Q17" s="48" t="str">
        <f>IFERROR(VLOOKUP($A17,'Arbeitsplatz Übersicht'!$B$2:$BK$9999,Q$2,FALSE),"")</f>
        <v/>
      </c>
      <c r="R17" s="48" t="str">
        <f>IFERROR(VLOOKUP($A17,'Arbeitsplatz Übersicht'!$B$2:$BK$9999,R$2,FALSE),"")</f>
        <v/>
      </c>
      <c r="S17" s="42" t="str">
        <f>IFERROR(VLOOKUP($A17,'Arbeitsplatz Übersicht'!$B$2:$BK$9999,S$2,FALSE),"")</f>
        <v/>
      </c>
      <c r="T17" s="42" t="str">
        <f>IFERROR(VLOOKUP($A17,'Arbeitsplatz Übersicht'!$B$2:$BK$9999,T$2,FALSE),"")</f>
        <v/>
      </c>
      <c r="U17" s="42" t="str">
        <f>IFERROR(VLOOKUP($A17,'Arbeitsplatz Übersicht'!$B$2:$BK$9999,U$2,FALSE),"")</f>
        <v/>
      </c>
      <c r="V17" s="42" t="str">
        <f>IFERROR(VLOOKUP($A17,'Arbeitsplatz Übersicht'!$B$2:$BK$9999,V$2,FALSE),"")</f>
        <v/>
      </c>
      <c r="W17" s="42" t="str">
        <f>IFERROR(VLOOKUP($A17,'Arbeitsplatz Übersicht'!$B$2:$BK$9999,W$2,FALSE),"")</f>
        <v/>
      </c>
      <c r="X17" s="42" t="str">
        <f>IFERROR(VLOOKUP($A17,'Arbeitsplatz Übersicht'!$B$2:$BK$9999,X$2,FALSE),"")</f>
        <v/>
      </c>
      <c r="Y17" s="42" t="str">
        <f>IFERROR(VLOOKUP($A17,'Arbeitsplatz Übersicht'!$B$2:$BK$9999,Y$2,FALSE),"")</f>
        <v/>
      </c>
      <c r="Z17" s="42" t="str">
        <f>IFERROR(VLOOKUP($A17,'Arbeitsplatz Übersicht'!$B$2:$BK$9999,Z$2,FALSE),"")</f>
        <v/>
      </c>
      <c r="AA17" s="42" t="str">
        <f>IFERROR(VLOOKUP($A17,'Arbeitsplatz Übersicht'!$B$2:$BK$9999,AA$2,FALSE),"")</f>
        <v/>
      </c>
      <c r="AB17" s="42" t="str">
        <f>IFERROR(VLOOKUP($A17,'Arbeitsplatz Übersicht'!$B$2:$BK$9999,AB$2,FALSE),"")</f>
        <v/>
      </c>
      <c r="AC17" s="42" t="str">
        <f>IFERROR(VLOOKUP($A17,'Arbeitsplatz Übersicht'!$B$2:$BK$9999,AC$2,FALSE),"")</f>
        <v/>
      </c>
      <c r="AD17" s="42" t="str">
        <f>IFERROR(VLOOKUP($A17,'Arbeitsplatz Übersicht'!$B$2:$BK$9999,AD$2,FALSE),"")</f>
        <v/>
      </c>
      <c r="AE17" s="42" t="str">
        <f>IFERROR(VLOOKUP($A17,'Arbeitsplatz Übersicht'!$B$2:$BK$9999,AE$2,FALSE),"")</f>
        <v/>
      </c>
      <c r="AF17" s="42" t="str">
        <f>IFERROR(VLOOKUP($A17,'Arbeitsplatz Übersicht'!$B$2:$BK$9999,AF$2,FALSE),"")</f>
        <v/>
      </c>
      <c r="AG17" s="42" t="str">
        <f>IFERROR(VLOOKUP($A17,'Arbeitsplatz Übersicht'!$B$2:$BK$9999,AG$2,FALSE),"")</f>
        <v/>
      </c>
      <c r="AH17" s="42" t="str">
        <f>IFERROR(VLOOKUP($A17,'Arbeitsplatz Übersicht'!$B$2:$BK$9999,AH$2,FALSE),"")</f>
        <v/>
      </c>
      <c r="AI17" s="42">
        <f>IFERROR(VLOOKUP($A17,'Arbeitsplatz Übersicht'!$B$2:$BK$9999,AI$2,FALSE),"")</f>
        <v>0</v>
      </c>
      <c r="AJ17" s="42" t="str">
        <f>IFERROR(VLOOKUP($A17,'Arbeitsplatz Übersicht'!$B$2:$BK$9999,AJ$2,FALSE),"")</f>
        <v/>
      </c>
      <c r="AK17" s="42" t="str">
        <f>IFERROR(VLOOKUP($A17,'Arbeitsplatz Übersicht'!$B$2:$BK$9999,AK$2,FALSE),"")</f>
        <v/>
      </c>
      <c r="AL17" s="42" t="str">
        <f>IFERROR(VLOOKUP($A17,'Arbeitsplatz Übersicht'!$B$2:$BK$9999,AL$2,FALSE),"")</f>
        <v/>
      </c>
      <c r="AM17" s="42">
        <f>IFERROR(VLOOKUP($A17,'Arbeitsplatz Übersicht'!$B$2:$BK$9999,AM$2,FALSE),"")</f>
        <v>0</v>
      </c>
      <c r="AN17" s="42">
        <f>IFERROR(VLOOKUP($A17,'Arbeitsplatz Übersicht'!$B$2:$BK$9999,AN$2,FALSE),"")</f>
        <v>0</v>
      </c>
      <c r="AO17" s="42">
        <f>IFERROR(VLOOKUP($A17,'Arbeitsplatz Übersicht'!$B$2:$BK$9999,AO$2,FALSE),"")</f>
        <v>0</v>
      </c>
      <c r="AP17" s="42">
        <f>IFERROR(VLOOKUP($A17,'Arbeitsplatz Übersicht'!$B$2:$BK$9999,AP$2,FALSE),"")</f>
        <v>0</v>
      </c>
      <c r="AQ17" s="42" t="str">
        <f>IFERROR(VLOOKUP($A17,'Arbeitsplatz Übersicht'!$B$2:$BK$9999,AQ$2,FALSE),"")</f>
        <v/>
      </c>
      <c r="AR17" s="42" t="str">
        <f>IFERROR(VLOOKUP($A17,'Arbeitsplatz Übersicht'!$B$2:$BK$9999,AR$2,FALSE),"")</f>
        <v/>
      </c>
      <c r="AS17" s="42" t="str">
        <f>IFERROR(VLOOKUP($A17,'Arbeitsplatz Übersicht'!$B$2:$BK$9999,AS$2,FALSE),"")</f>
        <v/>
      </c>
    </row>
    <row r="18" spans="1:45" ht="42.6" customHeight="1" x14ac:dyDescent="0.25">
      <c r="A18" s="38" t="str">
        <f t="array" ref="A18">IFERROR(INDEX('Arbeitsplatz Übersicht'!$A$2:$A$9999,LARGE(('Arbeitsplatz Übersicht'!$AN$2:$AN$9999=TRUE)*(ROW('Arbeitsplatz Übersicht'!$AN$2:$AN$9999)-1),COUNTIF('Arbeitsplatz Übersicht'!$AN$2:$AN$9999,TRUE)+1-ROW('Arbeitsplatz Übersicht'!AN15))),"")</f>
        <v/>
      </c>
      <c r="B18" s="101">
        <v>15</v>
      </c>
      <c r="C18" s="127" t="str">
        <f>IFERROR(VLOOKUP($A18,'Arbeitsplatz Übersicht'!$A$2:$AW$9999,2,FALSE),"")</f>
        <v/>
      </c>
      <c r="D18" s="127" t="str">
        <f>IFERROR(VLOOKUP($A18,'Arbeitsplatz Übersicht'!$A$2:$AW$9999,26,FALSE),"")</f>
        <v/>
      </c>
      <c r="E18" s="127" t="str">
        <f>IFERROR(VLOOKUP($A18,'Arbeitsplatz Übersicht'!$A$2:$AW$9999,27,FALSE),"")</f>
        <v/>
      </c>
      <c r="F18" s="127" t="str">
        <f>IFERROR(VLOOKUP($A18,'Arbeitsplatz Übersicht'!$A$2:$AW$9999,28,FALSE),"")</f>
        <v/>
      </c>
      <c r="G18" s="127" t="str">
        <f>IFERROR(VLOOKUP($A18,'Arbeitsplatz Übersicht'!$A$2:$AW$9999,29,FALSE),"")</f>
        <v/>
      </c>
      <c r="H18" s="127" t="str">
        <f>IFERROR(VLOOKUP($A18,'Arbeitsplatz Übersicht'!$A$2:$AW$9999,30,FALSE),"")</f>
        <v/>
      </c>
      <c r="I18" s="127" t="str">
        <f>IFERROR(VLOOKUP($A18,'Arbeitsplatz Übersicht'!$A$2:$AW$9999,31,FALSE),"")</f>
        <v/>
      </c>
      <c r="J18" s="127" t="str">
        <f>IFERROR(VLOOKUP($A18,'Arbeitsplatz Übersicht'!$A$2:$AW$9999,32,FALSE),"")</f>
        <v/>
      </c>
      <c r="K18" s="127" t="str">
        <f>IFERROR(VLOOKUP($A18,'Arbeitsplatz Übersicht'!$A$2:$AW$9999,33,FALSE),"")</f>
        <v/>
      </c>
      <c r="L18" s="127" t="str">
        <f>IFERROR(VLOOKUP($A18,'Arbeitsplatz Übersicht'!$A$2:$AW$9999,34,FALSE),"")</f>
        <v/>
      </c>
      <c r="M18" s="128" t="str">
        <f>IFERROR(VLOOKUP($A18,'Arbeitsplatz Übersicht'!$A$2:$AW$9999,35,FALSE),"")</f>
        <v/>
      </c>
      <c r="N18" s="42" t="str">
        <f>IFERROR(VLOOKUP($A18,'Arbeitsplatz Übersicht'!$B$2:$BK$9999,23,FALSE),"")</f>
        <v/>
      </c>
      <c r="O18" s="42" t="str">
        <f>IFERROR(VLOOKUP($A18,'Arbeitsplatz Übersicht'!$B$2:$BK$9999,O$2,FALSE),"")</f>
        <v/>
      </c>
      <c r="P18" s="42" t="str">
        <f>IFERROR(VLOOKUP($A18,'Arbeitsplatz Übersicht'!$B$2:$BK$9999,P$2,FALSE),"")</f>
        <v/>
      </c>
      <c r="Q18" s="48" t="str">
        <f>IFERROR(VLOOKUP($A18,'Arbeitsplatz Übersicht'!$B$2:$BK$9999,Q$2,FALSE),"")</f>
        <v/>
      </c>
      <c r="R18" s="48" t="str">
        <f>IFERROR(VLOOKUP($A18,'Arbeitsplatz Übersicht'!$B$2:$BK$9999,R$2,FALSE),"")</f>
        <v/>
      </c>
      <c r="S18" s="42" t="str">
        <f>IFERROR(VLOOKUP($A18,'Arbeitsplatz Übersicht'!$B$2:$BK$9999,S$2,FALSE),"")</f>
        <v/>
      </c>
      <c r="T18" s="42" t="str">
        <f>IFERROR(VLOOKUP($A18,'Arbeitsplatz Übersicht'!$B$2:$BK$9999,T$2,FALSE),"")</f>
        <v/>
      </c>
      <c r="U18" s="42" t="str">
        <f>IFERROR(VLOOKUP($A18,'Arbeitsplatz Übersicht'!$B$2:$BK$9999,U$2,FALSE),"")</f>
        <v/>
      </c>
      <c r="V18" s="42" t="str">
        <f>IFERROR(VLOOKUP($A18,'Arbeitsplatz Übersicht'!$B$2:$BK$9999,V$2,FALSE),"")</f>
        <v/>
      </c>
      <c r="W18" s="42" t="str">
        <f>IFERROR(VLOOKUP($A18,'Arbeitsplatz Übersicht'!$B$2:$BK$9999,W$2,FALSE),"")</f>
        <v/>
      </c>
      <c r="X18" s="42" t="str">
        <f>IFERROR(VLOOKUP($A18,'Arbeitsplatz Übersicht'!$B$2:$BK$9999,X$2,FALSE),"")</f>
        <v/>
      </c>
      <c r="Y18" s="42" t="str">
        <f>IFERROR(VLOOKUP($A18,'Arbeitsplatz Übersicht'!$B$2:$BK$9999,Y$2,FALSE),"")</f>
        <v/>
      </c>
      <c r="Z18" s="42" t="str">
        <f>IFERROR(VLOOKUP($A18,'Arbeitsplatz Übersicht'!$B$2:$BK$9999,Z$2,FALSE),"")</f>
        <v/>
      </c>
      <c r="AA18" s="42" t="str">
        <f>IFERROR(VLOOKUP($A18,'Arbeitsplatz Übersicht'!$B$2:$BK$9999,AA$2,FALSE),"")</f>
        <v/>
      </c>
      <c r="AB18" s="42" t="str">
        <f>IFERROR(VLOOKUP($A18,'Arbeitsplatz Übersicht'!$B$2:$BK$9999,AB$2,FALSE),"")</f>
        <v/>
      </c>
      <c r="AC18" s="42" t="str">
        <f>IFERROR(VLOOKUP($A18,'Arbeitsplatz Übersicht'!$B$2:$BK$9999,AC$2,FALSE),"")</f>
        <v/>
      </c>
      <c r="AD18" s="42" t="str">
        <f>IFERROR(VLOOKUP($A18,'Arbeitsplatz Übersicht'!$B$2:$BK$9999,AD$2,FALSE),"")</f>
        <v/>
      </c>
      <c r="AE18" s="42" t="str">
        <f>IFERROR(VLOOKUP($A18,'Arbeitsplatz Übersicht'!$B$2:$BK$9999,AE$2,FALSE),"")</f>
        <v/>
      </c>
      <c r="AF18" s="42" t="str">
        <f>IFERROR(VLOOKUP($A18,'Arbeitsplatz Übersicht'!$B$2:$BK$9999,AF$2,FALSE),"")</f>
        <v/>
      </c>
      <c r="AG18" s="42" t="str">
        <f>IFERROR(VLOOKUP($A18,'Arbeitsplatz Übersicht'!$B$2:$BK$9999,AG$2,FALSE),"")</f>
        <v/>
      </c>
      <c r="AH18" s="42" t="str">
        <f>IFERROR(VLOOKUP($A18,'Arbeitsplatz Übersicht'!$B$2:$BK$9999,AH$2,FALSE),"")</f>
        <v/>
      </c>
      <c r="AI18" s="42">
        <f>IFERROR(VLOOKUP($A18,'Arbeitsplatz Übersicht'!$B$2:$BK$9999,AI$2,FALSE),"")</f>
        <v>0</v>
      </c>
      <c r="AJ18" s="42" t="str">
        <f>IFERROR(VLOOKUP($A18,'Arbeitsplatz Übersicht'!$B$2:$BK$9999,AJ$2,FALSE),"")</f>
        <v/>
      </c>
      <c r="AK18" s="42" t="str">
        <f>IFERROR(VLOOKUP($A18,'Arbeitsplatz Übersicht'!$B$2:$BK$9999,AK$2,FALSE),"")</f>
        <v/>
      </c>
      <c r="AL18" s="42" t="str">
        <f>IFERROR(VLOOKUP($A18,'Arbeitsplatz Übersicht'!$B$2:$BK$9999,AL$2,FALSE),"")</f>
        <v/>
      </c>
      <c r="AM18" s="42">
        <f>IFERROR(VLOOKUP($A18,'Arbeitsplatz Übersicht'!$B$2:$BK$9999,AM$2,FALSE),"")</f>
        <v>0</v>
      </c>
      <c r="AN18" s="42">
        <f>IFERROR(VLOOKUP($A18,'Arbeitsplatz Übersicht'!$B$2:$BK$9999,AN$2,FALSE),"")</f>
        <v>0</v>
      </c>
      <c r="AO18" s="42">
        <f>IFERROR(VLOOKUP($A18,'Arbeitsplatz Übersicht'!$B$2:$BK$9999,AO$2,FALSE),"")</f>
        <v>0</v>
      </c>
      <c r="AP18" s="42">
        <f>IFERROR(VLOOKUP($A18,'Arbeitsplatz Übersicht'!$B$2:$BK$9999,AP$2,FALSE),"")</f>
        <v>0</v>
      </c>
      <c r="AQ18" s="42" t="str">
        <f>IFERROR(VLOOKUP($A18,'Arbeitsplatz Übersicht'!$B$2:$BK$9999,AQ$2,FALSE),"")</f>
        <v/>
      </c>
      <c r="AR18" s="42" t="str">
        <f>IFERROR(VLOOKUP($A18,'Arbeitsplatz Übersicht'!$B$2:$BK$9999,AR$2,FALSE),"")</f>
        <v/>
      </c>
      <c r="AS18" s="42" t="str">
        <f>IFERROR(VLOOKUP($A18,'Arbeitsplatz Übersicht'!$B$2:$BK$9999,AS$2,FALSE),"")</f>
        <v/>
      </c>
    </row>
    <row r="19" spans="1:45" ht="42.6" customHeight="1" x14ac:dyDescent="0.25">
      <c r="A19" s="38" t="str">
        <f t="array" ref="A19">IFERROR(INDEX('Arbeitsplatz Übersicht'!$A$2:$A$9999,LARGE(('Arbeitsplatz Übersicht'!$AN$2:$AN$9999=TRUE)*(ROW('Arbeitsplatz Übersicht'!$AN$2:$AN$9999)-1),COUNTIF('Arbeitsplatz Übersicht'!$AN$2:$AN$9999,TRUE)+1-ROW('Arbeitsplatz Übersicht'!AN16))),"")</f>
        <v/>
      </c>
      <c r="B19" s="101">
        <v>16</v>
      </c>
      <c r="C19" s="127" t="str">
        <f>IFERROR(VLOOKUP($A19,'Arbeitsplatz Übersicht'!$A$2:$AW$9999,2,FALSE),"")</f>
        <v/>
      </c>
      <c r="D19" s="127" t="str">
        <f>IFERROR(VLOOKUP($A19,'Arbeitsplatz Übersicht'!$A$2:$AW$9999,26,FALSE),"")</f>
        <v/>
      </c>
      <c r="E19" s="127" t="str">
        <f>IFERROR(VLOOKUP($A19,'Arbeitsplatz Übersicht'!$A$2:$AW$9999,27,FALSE),"")</f>
        <v/>
      </c>
      <c r="F19" s="127" t="str">
        <f>IFERROR(VLOOKUP($A19,'Arbeitsplatz Übersicht'!$A$2:$AW$9999,28,FALSE),"")</f>
        <v/>
      </c>
      <c r="G19" s="127" t="str">
        <f>IFERROR(VLOOKUP($A19,'Arbeitsplatz Übersicht'!$A$2:$AW$9999,29,FALSE),"")</f>
        <v/>
      </c>
      <c r="H19" s="127" t="str">
        <f>IFERROR(VLOOKUP($A19,'Arbeitsplatz Übersicht'!$A$2:$AW$9999,30,FALSE),"")</f>
        <v/>
      </c>
      <c r="I19" s="127" t="str">
        <f>IFERROR(VLOOKUP($A19,'Arbeitsplatz Übersicht'!$A$2:$AW$9999,31,FALSE),"")</f>
        <v/>
      </c>
      <c r="J19" s="127" t="str">
        <f>IFERROR(VLOOKUP($A19,'Arbeitsplatz Übersicht'!$A$2:$AW$9999,32,FALSE),"")</f>
        <v/>
      </c>
      <c r="K19" s="127" t="str">
        <f>IFERROR(VLOOKUP($A19,'Arbeitsplatz Übersicht'!$A$2:$AW$9999,33,FALSE),"")</f>
        <v/>
      </c>
      <c r="L19" s="127" t="str">
        <f>IFERROR(VLOOKUP($A19,'Arbeitsplatz Übersicht'!$A$2:$AW$9999,34,FALSE),"")</f>
        <v/>
      </c>
      <c r="M19" s="128" t="str">
        <f>IFERROR(VLOOKUP($A19,'Arbeitsplatz Übersicht'!$A$2:$AW$9999,35,FALSE),"")</f>
        <v/>
      </c>
      <c r="N19" s="42" t="str">
        <f>IFERROR(VLOOKUP($A19,'Arbeitsplatz Übersicht'!$B$2:$BK$9999,23,FALSE),"")</f>
        <v/>
      </c>
      <c r="O19" s="42" t="str">
        <f>IFERROR(VLOOKUP($A19,'Arbeitsplatz Übersicht'!$B$2:$BK$9999,O$2,FALSE),"")</f>
        <v/>
      </c>
      <c r="P19" s="42" t="str">
        <f>IFERROR(VLOOKUP($A19,'Arbeitsplatz Übersicht'!$B$2:$BK$9999,P$2,FALSE),"")</f>
        <v/>
      </c>
      <c r="Q19" s="48" t="str">
        <f>IFERROR(VLOOKUP($A19,'Arbeitsplatz Übersicht'!$B$2:$BK$9999,Q$2,FALSE),"")</f>
        <v/>
      </c>
      <c r="R19" s="48" t="str">
        <f>IFERROR(VLOOKUP($A19,'Arbeitsplatz Übersicht'!$B$2:$BK$9999,R$2,FALSE),"")</f>
        <v/>
      </c>
      <c r="S19" s="42" t="str">
        <f>IFERROR(VLOOKUP($A19,'Arbeitsplatz Übersicht'!$B$2:$BK$9999,S$2,FALSE),"")</f>
        <v/>
      </c>
      <c r="T19" s="42" t="str">
        <f>IFERROR(VLOOKUP($A19,'Arbeitsplatz Übersicht'!$B$2:$BK$9999,T$2,FALSE),"")</f>
        <v/>
      </c>
      <c r="U19" s="42" t="str">
        <f>IFERROR(VLOOKUP($A19,'Arbeitsplatz Übersicht'!$B$2:$BK$9999,U$2,FALSE),"")</f>
        <v/>
      </c>
      <c r="V19" s="42" t="str">
        <f>IFERROR(VLOOKUP($A19,'Arbeitsplatz Übersicht'!$B$2:$BK$9999,V$2,FALSE),"")</f>
        <v/>
      </c>
      <c r="W19" s="42" t="str">
        <f>IFERROR(VLOOKUP($A19,'Arbeitsplatz Übersicht'!$B$2:$BK$9999,W$2,FALSE),"")</f>
        <v/>
      </c>
      <c r="X19" s="42" t="str">
        <f>IFERROR(VLOOKUP($A19,'Arbeitsplatz Übersicht'!$B$2:$BK$9999,X$2,FALSE),"")</f>
        <v/>
      </c>
      <c r="Y19" s="42" t="str">
        <f>IFERROR(VLOOKUP($A19,'Arbeitsplatz Übersicht'!$B$2:$BK$9999,Y$2,FALSE),"")</f>
        <v/>
      </c>
      <c r="Z19" s="42" t="str">
        <f>IFERROR(VLOOKUP($A19,'Arbeitsplatz Übersicht'!$B$2:$BK$9999,Z$2,FALSE),"")</f>
        <v/>
      </c>
      <c r="AA19" s="42" t="str">
        <f>IFERROR(VLOOKUP($A19,'Arbeitsplatz Übersicht'!$B$2:$BK$9999,AA$2,FALSE),"")</f>
        <v/>
      </c>
      <c r="AB19" s="42" t="str">
        <f>IFERROR(VLOOKUP($A19,'Arbeitsplatz Übersicht'!$B$2:$BK$9999,AB$2,FALSE),"")</f>
        <v/>
      </c>
      <c r="AC19" s="42" t="str">
        <f>IFERROR(VLOOKUP($A19,'Arbeitsplatz Übersicht'!$B$2:$BK$9999,AC$2,FALSE),"")</f>
        <v/>
      </c>
      <c r="AD19" s="42" t="str">
        <f>IFERROR(VLOOKUP($A19,'Arbeitsplatz Übersicht'!$B$2:$BK$9999,AD$2,FALSE),"")</f>
        <v/>
      </c>
      <c r="AE19" s="42" t="str">
        <f>IFERROR(VLOOKUP($A19,'Arbeitsplatz Übersicht'!$B$2:$BK$9999,AE$2,FALSE),"")</f>
        <v/>
      </c>
      <c r="AF19" s="42" t="str">
        <f>IFERROR(VLOOKUP($A19,'Arbeitsplatz Übersicht'!$B$2:$BK$9999,AF$2,FALSE),"")</f>
        <v/>
      </c>
      <c r="AG19" s="42" t="str">
        <f>IFERROR(VLOOKUP($A19,'Arbeitsplatz Übersicht'!$B$2:$BK$9999,AG$2,FALSE),"")</f>
        <v/>
      </c>
      <c r="AH19" s="42" t="str">
        <f>IFERROR(VLOOKUP($A19,'Arbeitsplatz Übersicht'!$B$2:$BK$9999,AH$2,FALSE),"")</f>
        <v/>
      </c>
      <c r="AI19" s="42">
        <f>IFERROR(VLOOKUP($A19,'Arbeitsplatz Übersicht'!$B$2:$BK$9999,AI$2,FALSE),"")</f>
        <v>0</v>
      </c>
      <c r="AJ19" s="42" t="str">
        <f>IFERROR(VLOOKUP($A19,'Arbeitsplatz Übersicht'!$B$2:$BK$9999,AJ$2,FALSE),"")</f>
        <v/>
      </c>
      <c r="AK19" s="42" t="str">
        <f>IFERROR(VLOOKUP($A19,'Arbeitsplatz Übersicht'!$B$2:$BK$9999,AK$2,FALSE),"")</f>
        <v/>
      </c>
      <c r="AL19" s="42" t="str">
        <f>IFERROR(VLOOKUP($A19,'Arbeitsplatz Übersicht'!$B$2:$BK$9999,AL$2,FALSE),"")</f>
        <v/>
      </c>
      <c r="AM19" s="42">
        <f>IFERROR(VLOOKUP($A19,'Arbeitsplatz Übersicht'!$B$2:$BK$9999,AM$2,FALSE),"")</f>
        <v>0</v>
      </c>
      <c r="AN19" s="42">
        <f>IFERROR(VLOOKUP($A19,'Arbeitsplatz Übersicht'!$B$2:$BK$9999,AN$2,FALSE),"")</f>
        <v>0</v>
      </c>
      <c r="AO19" s="42">
        <f>IFERROR(VLOOKUP($A19,'Arbeitsplatz Übersicht'!$B$2:$BK$9999,AO$2,FALSE),"")</f>
        <v>0</v>
      </c>
      <c r="AP19" s="42">
        <f>IFERROR(VLOOKUP($A19,'Arbeitsplatz Übersicht'!$B$2:$BK$9999,AP$2,FALSE),"")</f>
        <v>0</v>
      </c>
      <c r="AQ19" s="42" t="str">
        <f>IFERROR(VLOOKUP($A19,'Arbeitsplatz Übersicht'!$B$2:$BK$9999,AQ$2,FALSE),"")</f>
        <v/>
      </c>
      <c r="AR19" s="42" t="str">
        <f>IFERROR(VLOOKUP($A19,'Arbeitsplatz Übersicht'!$B$2:$BK$9999,AR$2,FALSE),"")</f>
        <v/>
      </c>
      <c r="AS19" s="42" t="str">
        <f>IFERROR(VLOOKUP($A19,'Arbeitsplatz Übersicht'!$B$2:$BK$9999,AS$2,FALSE),"")</f>
        <v/>
      </c>
    </row>
    <row r="20" spans="1:45" ht="42.6" customHeight="1" x14ac:dyDescent="0.25">
      <c r="A20" s="38" t="str">
        <f t="array" ref="A20">IFERROR(INDEX('Arbeitsplatz Übersicht'!$A$2:$A$9999,LARGE(('Arbeitsplatz Übersicht'!$AN$2:$AN$9999=TRUE)*(ROW('Arbeitsplatz Übersicht'!$AN$2:$AN$9999)-1),COUNTIF('Arbeitsplatz Übersicht'!$AN$2:$AN$9999,TRUE)+1-ROW('Arbeitsplatz Übersicht'!AN17))),"")</f>
        <v/>
      </c>
      <c r="B20" s="101">
        <v>17</v>
      </c>
      <c r="C20" s="127" t="str">
        <f>IFERROR(VLOOKUP($A20,'Arbeitsplatz Übersicht'!$A$2:$AW$9999,2,FALSE),"")</f>
        <v/>
      </c>
      <c r="D20" s="127" t="str">
        <f>IFERROR(VLOOKUP($A20,'Arbeitsplatz Übersicht'!$A$2:$AW$9999,26,FALSE),"")</f>
        <v/>
      </c>
      <c r="E20" s="127" t="str">
        <f>IFERROR(VLOOKUP($A20,'Arbeitsplatz Übersicht'!$A$2:$AW$9999,27,FALSE),"")</f>
        <v/>
      </c>
      <c r="F20" s="127" t="str">
        <f>IFERROR(VLOOKUP($A20,'Arbeitsplatz Übersicht'!$A$2:$AW$9999,28,FALSE),"")</f>
        <v/>
      </c>
      <c r="G20" s="127" t="str">
        <f>IFERROR(VLOOKUP($A20,'Arbeitsplatz Übersicht'!$A$2:$AW$9999,29,FALSE),"")</f>
        <v/>
      </c>
      <c r="H20" s="127" t="str">
        <f>IFERROR(VLOOKUP($A20,'Arbeitsplatz Übersicht'!$A$2:$AW$9999,30,FALSE),"")</f>
        <v/>
      </c>
      <c r="I20" s="127" t="str">
        <f>IFERROR(VLOOKUP($A20,'Arbeitsplatz Übersicht'!$A$2:$AW$9999,31,FALSE),"")</f>
        <v/>
      </c>
      <c r="J20" s="127" t="str">
        <f>IFERROR(VLOOKUP($A20,'Arbeitsplatz Übersicht'!$A$2:$AW$9999,32,FALSE),"")</f>
        <v/>
      </c>
      <c r="K20" s="127" t="str">
        <f>IFERROR(VLOOKUP($A20,'Arbeitsplatz Übersicht'!$A$2:$AW$9999,33,FALSE),"")</f>
        <v/>
      </c>
      <c r="L20" s="127" t="str">
        <f>IFERROR(VLOOKUP($A20,'Arbeitsplatz Übersicht'!$A$2:$AW$9999,34,FALSE),"")</f>
        <v/>
      </c>
      <c r="M20" s="128" t="str">
        <f>IFERROR(VLOOKUP($A20,'Arbeitsplatz Übersicht'!$A$2:$AW$9999,35,FALSE),"")</f>
        <v/>
      </c>
      <c r="N20" s="42" t="str">
        <f>IFERROR(VLOOKUP($A20,'Arbeitsplatz Übersicht'!$B$2:$BK$9999,23,FALSE),"")</f>
        <v/>
      </c>
      <c r="O20" s="42" t="str">
        <f>IFERROR(VLOOKUP($A20,'Arbeitsplatz Übersicht'!$B$2:$BK$9999,O$2,FALSE),"")</f>
        <v/>
      </c>
      <c r="P20" s="42" t="str">
        <f>IFERROR(VLOOKUP($A20,'Arbeitsplatz Übersicht'!$B$2:$BK$9999,P$2,FALSE),"")</f>
        <v/>
      </c>
      <c r="Q20" s="48" t="str">
        <f>IFERROR(VLOOKUP($A20,'Arbeitsplatz Übersicht'!$B$2:$BK$9999,Q$2,FALSE),"")</f>
        <v/>
      </c>
      <c r="R20" s="48" t="str">
        <f>IFERROR(VLOOKUP($A20,'Arbeitsplatz Übersicht'!$B$2:$BK$9999,R$2,FALSE),"")</f>
        <v/>
      </c>
      <c r="S20" s="42" t="str">
        <f>IFERROR(VLOOKUP($A20,'Arbeitsplatz Übersicht'!$B$2:$BK$9999,S$2,FALSE),"")</f>
        <v/>
      </c>
      <c r="T20" s="42" t="str">
        <f>IFERROR(VLOOKUP($A20,'Arbeitsplatz Übersicht'!$B$2:$BK$9999,T$2,FALSE),"")</f>
        <v/>
      </c>
      <c r="U20" s="42" t="str">
        <f>IFERROR(VLOOKUP($A20,'Arbeitsplatz Übersicht'!$B$2:$BK$9999,U$2,FALSE),"")</f>
        <v/>
      </c>
      <c r="V20" s="42" t="str">
        <f>IFERROR(VLOOKUP($A20,'Arbeitsplatz Übersicht'!$B$2:$BK$9999,V$2,FALSE),"")</f>
        <v/>
      </c>
      <c r="W20" s="42" t="str">
        <f>IFERROR(VLOOKUP($A20,'Arbeitsplatz Übersicht'!$B$2:$BK$9999,W$2,FALSE),"")</f>
        <v/>
      </c>
      <c r="X20" s="42" t="str">
        <f>IFERROR(VLOOKUP($A20,'Arbeitsplatz Übersicht'!$B$2:$BK$9999,X$2,FALSE),"")</f>
        <v/>
      </c>
      <c r="Y20" s="42" t="str">
        <f>IFERROR(VLOOKUP($A20,'Arbeitsplatz Übersicht'!$B$2:$BK$9999,Y$2,FALSE),"")</f>
        <v/>
      </c>
      <c r="Z20" s="42" t="str">
        <f>IFERROR(VLOOKUP($A20,'Arbeitsplatz Übersicht'!$B$2:$BK$9999,Z$2,FALSE),"")</f>
        <v/>
      </c>
      <c r="AA20" s="42" t="str">
        <f>IFERROR(VLOOKUP($A20,'Arbeitsplatz Übersicht'!$B$2:$BK$9999,AA$2,FALSE),"")</f>
        <v/>
      </c>
      <c r="AB20" s="42" t="str">
        <f>IFERROR(VLOOKUP($A20,'Arbeitsplatz Übersicht'!$B$2:$BK$9999,AB$2,FALSE),"")</f>
        <v/>
      </c>
      <c r="AC20" s="42" t="str">
        <f>IFERROR(VLOOKUP($A20,'Arbeitsplatz Übersicht'!$B$2:$BK$9999,AC$2,FALSE),"")</f>
        <v/>
      </c>
      <c r="AD20" s="42" t="str">
        <f>IFERROR(VLOOKUP($A20,'Arbeitsplatz Übersicht'!$B$2:$BK$9999,AD$2,FALSE),"")</f>
        <v/>
      </c>
      <c r="AE20" s="42" t="str">
        <f>IFERROR(VLOOKUP($A20,'Arbeitsplatz Übersicht'!$B$2:$BK$9999,AE$2,FALSE),"")</f>
        <v/>
      </c>
      <c r="AF20" s="42" t="str">
        <f>IFERROR(VLOOKUP($A20,'Arbeitsplatz Übersicht'!$B$2:$BK$9999,AF$2,FALSE),"")</f>
        <v/>
      </c>
      <c r="AG20" s="42" t="str">
        <f>IFERROR(VLOOKUP($A20,'Arbeitsplatz Übersicht'!$B$2:$BK$9999,AG$2,FALSE),"")</f>
        <v/>
      </c>
      <c r="AH20" s="42" t="str">
        <f>IFERROR(VLOOKUP($A20,'Arbeitsplatz Übersicht'!$B$2:$BK$9999,AH$2,FALSE),"")</f>
        <v/>
      </c>
      <c r="AI20" s="42">
        <f>IFERROR(VLOOKUP($A20,'Arbeitsplatz Übersicht'!$B$2:$BK$9999,AI$2,FALSE),"")</f>
        <v>0</v>
      </c>
      <c r="AJ20" s="42" t="str">
        <f>IFERROR(VLOOKUP($A20,'Arbeitsplatz Übersicht'!$B$2:$BK$9999,AJ$2,FALSE),"")</f>
        <v/>
      </c>
      <c r="AK20" s="42" t="str">
        <f>IFERROR(VLOOKUP($A20,'Arbeitsplatz Übersicht'!$B$2:$BK$9999,AK$2,FALSE),"")</f>
        <v/>
      </c>
      <c r="AL20" s="42" t="str">
        <f>IFERROR(VLOOKUP($A20,'Arbeitsplatz Übersicht'!$B$2:$BK$9999,AL$2,FALSE),"")</f>
        <v/>
      </c>
      <c r="AM20" s="42">
        <f>IFERROR(VLOOKUP($A20,'Arbeitsplatz Übersicht'!$B$2:$BK$9999,AM$2,FALSE),"")</f>
        <v>0</v>
      </c>
      <c r="AN20" s="42">
        <f>IFERROR(VLOOKUP($A20,'Arbeitsplatz Übersicht'!$B$2:$BK$9999,AN$2,FALSE),"")</f>
        <v>0</v>
      </c>
      <c r="AO20" s="42">
        <f>IFERROR(VLOOKUP($A20,'Arbeitsplatz Übersicht'!$B$2:$BK$9999,AO$2,FALSE),"")</f>
        <v>0</v>
      </c>
      <c r="AP20" s="42">
        <f>IFERROR(VLOOKUP($A20,'Arbeitsplatz Übersicht'!$B$2:$BK$9999,AP$2,FALSE),"")</f>
        <v>0</v>
      </c>
      <c r="AQ20" s="42" t="str">
        <f>IFERROR(VLOOKUP($A20,'Arbeitsplatz Übersicht'!$B$2:$BK$9999,AQ$2,FALSE),"")</f>
        <v/>
      </c>
      <c r="AR20" s="42" t="str">
        <f>IFERROR(VLOOKUP($A20,'Arbeitsplatz Übersicht'!$B$2:$BK$9999,AR$2,FALSE),"")</f>
        <v/>
      </c>
      <c r="AS20" s="42" t="str">
        <f>IFERROR(VLOOKUP($A20,'Arbeitsplatz Übersicht'!$B$2:$BK$9999,AS$2,FALSE),"")</f>
        <v/>
      </c>
    </row>
    <row r="21" spans="1:45" ht="42.6" customHeight="1" x14ac:dyDescent="0.25">
      <c r="A21" s="38" t="str">
        <f t="array" ref="A21">IFERROR(INDEX('Arbeitsplatz Übersicht'!$A$2:$A$9999,LARGE(('Arbeitsplatz Übersicht'!$AN$2:$AN$9999=TRUE)*(ROW('Arbeitsplatz Übersicht'!$AN$2:$AN$9999)-1),COUNTIF('Arbeitsplatz Übersicht'!$AN$2:$AN$9999,TRUE)+1-ROW('Arbeitsplatz Übersicht'!AN18))),"")</f>
        <v/>
      </c>
      <c r="B21" s="101">
        <v>18</v>
      </c>
      <c r="C21" s="127" t="str">
        <f>IFERROR(VLOOKUP($A21,'Arbeitsplatz Übersicht'!$A$2:$AW$9999,2,FALSE),"")</f>
        <v/>
      </c>
      <c r="D21" s="127" t="str">
        <f>IFERROR(VLOOKUP($A21,'Arbeitsplatz Übersicht'!$A$2:$AW$9999,26,FALSE),"")</f>
        <v/>
      </c>
      <c r="E21" s="127" t="str">
        <f>IFERROR(VLOOKUP($A21,'Arbeitsplatz Übersicht'!$A$2:$AW$9999,27,FALSE),"")</f>
        <v/>
      </c>
      <c r="F21" s="127" t="str">
        <f>IFERROR(VLOOKUP($A21,'Arbeitsplatz Übersicht'!$A$2:$AW$9999,28,FALSE),"")</f>
        <v/>
      </c>
      <c r="G21" s="127" t="str">
        <f>IFERROR(VLOOKUP($A21,'Arbeitsplatz Übersicht'!$A$2:$AW$9999,29,FALSE),"")</f>
        <v/>
      </c>
      <c r="H21" s="127" t="str">
        <f>IFERROR(VLOOKUP($A21,'Arbeitsplatz Übersicht'!$A$2:$AW$9999,30,FALSE),"")</f>
        <v/>
      </c>
      <c r="I21" s="127" t="str">
        <f>IFERROR(VLOOKUP($A21,'Arbeitsplatz Übersicht'!$A$2:$AW$9999,31,FALSE),"")</f>
        <v/>
      </c>
      <c r="J21" s="127" t="str">
        <f>IFERROR(VLOOKUP($A21,'Arbeitsplatz Übersicht'!$A$2:$AW$9999,32,FALSE),"")</f>
        <v/>
      </c>
      <c r="K21" s="127" t="str">
        <f>IFERROR(VLOOKUP($A21,'Arbeitsplatz Übersicht'!$A$2:$AW$9999,33,FALSE),"")</f>
        <v/>
      </c>
      <c r="L21" s="127" t="str">
        <f>IFERROR(VLOOKUP($A21,'Arbeitsplatz Übersicht'!$A$2:$AW$9999,34,FALSE),"")</f>
        <v/>
      </c>
      <c r="M21" s="128" t="str">
        <f>IFERROR(VLOOKUP($A21,'Arbeitsplatz Übersicht'!$A$2:$AW$9999,35,FALSE),"")</f>
        <v/>
      </c>
      <c r="N21" s="42" t="str">
        <f>IFERROR(VLOOKUP($A21,'Arbeitsplatz Übersicht'!$B$2:$BK$9999,23,FALSE),"")</f>
        <v/>
      </c>
      <c r="O21" s="42" t="str">
        <f>IFERROR(VLOOKUP($A21,'Arbeitsplatz Übersicht'!$B$2:$BK$9999,O$2,FALSE),"")</f>
        <v/>
      </c>
      <c r="P21" s="42" t="str">
        <f>IFERROR(VLOOKUP($A21,'Arbeitsplatz Übersicht'!$B$2:$BK$9999,P$2,FALSE),"")</f>
        <v/>
      </c>
      <c r="Q21" s="48" t="str">
        <f>IFERROR(VLOOKUP($A21,'Arbeitsplatz Übersicht'!$B$2:$BK$9999,Q$2,FALSE),"")</f>
        <v/>
      </c>
      <c r="R21" s="48" t="str">
        <f>IFERROR(VLOOKUP($A21,'Arbeitsplatz Übersicht'!$B$2:$BK$9999,R$2,FALSE),"")</f>
        <v/>
      </c>
      <c r="S21" s="42" t="str">
        <f>IFERROR(VLOOKUP($A21,'Arbeitsplatz Übersicht'!$B$2:$BK$9999,S$2,FALSE),"")</f>
        <v/>
      </c>
      <c r="T21" s="42" t="str">
        <f>IFERROR(VLOOKUP($A21,'Arbeitsplatz Übersicht'!$B$2:$BK$9999,T$2,FALSE),"")</f>
        <v/>
      </c>
      <c r="U21" s="42" t="str">
        <f>IFERROR(VLOOKUP($A21,'Arbeitsplatz Übersicht'!$B$2:$BK$9999,U$2,FALSE),"")</f>
        <v/>
      </c>
      <c r="V21" s="42" t="str">
        <f>IFERROR(VLOOKUP($A21,'Arbeitsplatz Übersicht'!$B$2:$BK$9999,V$2,FALSE),"")</f>
        <v/>
      </c>
      <c r="W21" s="42" t="str">
        <f>IFERROR(VLOOKUP($A21,'Arbeitsplatz Übersicht'!$B$2:$BK$9999,W$2,FALSE),"")</f>
        <v/>
      </c>
      <c r="X21" s="42" t="str">
        <f>IFERROR(VLOOKUP($A21,'Arbeitsplatz Übersicht'!$B$2:$BK$9999,X$2,FALSE),"")</f>
        <v/>
      </c>
      <c r="Y21" s="42" t="str">
        <f>IFERROR(VLOOKUP($A21,'Arbeitsplatz Übersicht'!$B$2:$BK$9999,Y$2,FALSE),"")</f>
        <v/>
      </c>
      <c r="Z21" s="42" t="str">
        <f>IFERROR(VLOOKUP($A21,'Arbeitsplatz Übersicht'!$B$2:$BK$9999,Z$2,FALSE),"")</f>
        <v/>
      </c>
      <c r="AA21" s="42" t="str">
        <f>IFERROR(VLOOKUP($A21,'Arbeitsplatz Übersicht'!$B$2:$BK$9999,AA$2,FALSE),"")</f>
        <v/>
      </c>
      <c r="AB21" s="42" t="str">
        <f>IFERROR(VLOOKUP($A21,'Arbeitsplatz Übersicht'!$B$2:$BK$9999,AB$2,FALSE),"")</f>
        <v/>
      </c>
      <c r="AC21" s="42" t="str">
        <f>IFERROR(VLOOKUP($A21,'Arbeitsplatz Übersicht'!$B$2:$BK$9999,AC$2,FALSE),"")</f>
        <v/>
      </c>
      <c r="AD21" s="42" t="str">
        <f>IFERROR(VLOOKUP($A21,'Arbeitsplatz Übersicht'!$B$2:$BK$9999,AD$2,FALSE),"")</f>
        <v/>
      </c>
      <c r="AE21" s="42" t="str">
        <f>IFERROR(VLOOKUP($A21,'Arbeitsplatz Übersicht'!$B$2:$BK$9999,AE$2,FALSE),"")</f>
        <v/>
      </c>
      <c r="AF21" s="42" t="str">
        <f>IFERROR(VLOOKUP($A21,'Arbeitsplatz Übersicht'!$B$2:$BK$9999,AF$2,FALSE),"")</f>
        <v/>
      </c>
      <c r="AG21" s="42" t="str">
        <f>IFERROR(VLOOKUP($A21,'Arbeitsplatz Übersicht'!$B$2:$BK$9999,AG$2,FALSE),"")</f>
        <v/>
      </c>
      <c r="AH21" s="42" t="str">
        <f>IFERROR(VLOOKUP($A21,'Arbeitsplatz Übersicht'!$B$2:$BK$9999,AH$2,FALSE),"")</f>
        <v/>
      </c>
      <c r="AI21" s="42">
        <f>IFERROR(VLOOKUP($A21,'Arbeitsplatz Übersicht'!$B$2:$BK$9999,AI$2,FALSE),"")</f>
        <v>0</v>
      </c>
      <c r="AJ21" s="42" t="str">
        <f>IFERROR(VLOOKUP($A21,'Arbeitsplatz Übersicht'!$B$2:$BK$9999,AJ$2,FALSE),"")</f>
        <v/>
      </c>
      <c r="AK21" s="42" t="str">
        <f>IFERROR(VLOOKUP($A21,'Arbeitsplatz Übersicht'!$B$2:$BK$9999,AK$2,FALSE),"")</f>
        <v/>
      </c>
      <c r="AL21" s="42" t="str">
        <f>IFERROR(VLOOKUP($A21,'Arbeitsplatz Übersicht'!$B$2:$BK$9999,AL$2,FALSE),"")</f>
        <v/>
      </c>
      <c r="AM21" s="42">
        <f>IFERROR(VLOOKUP($A21,'Arbeitsplatz Übersicht'!$B$2:$BK$9999,AM$2,FALSE),"")</f>
        <v>0</v>
      </c>
      <c r="AN21" s="42">
        <f>IFERROR(VLOOKUP($A21,'Arbeitsplatz Übersicht'!$B$2:$BK$9999,AN$2,FALSE),"")</f>
        <v>0</v>
      </c>
      <c r="AO21" s="42">
        <f>IFERROR(VLOOKUP($A21,'Arbeitsplatz Übersicht'!$B$2:$BK$9999,AO$2,FALSE),"")</f>
        <v>0</v>
      </c>
      <c r="AP21" s="42">
        <f>IFERROR(VLOOKUP($A21,'Arbeitsplatz Übersicht'!$B$2:$BK$9999,AP$2,FALSE),"")</f>
        <v>0</v>
      </c>
      <c r="AQ21" s="42" t="str">
        <f>IFERROR(VLOOKUP($A21,'Arbeitsplatz Übersicht'!$B$2:$BK$9999,AQ$2,FALSE),"")</f>
        <v/>
      </c>
      <c r="AR21" s="42" t="str">
        <f>IFERROR(VLOOKUP($A21,'Arbeitsplatz Übersicht'!$B$2:$BK$9999,AR$2,FALSE),"")</f>
        <v/>
      </c>
      <c r="AS21" s="42" t="str">
        <f>IFERROR(VLOOKUP($A21,'Arbeitsplatz Übersicht'!$B$2:$BK$9999,AS$2,FALSE),"")</f>
        <v/>
      </c>
    </row>
    <row r="22" spans="1:45" ht="42.6" customHeight="1" x14ac:dyDescent="0.25">
      <c r="A22" s="38" t="str">
        <f t="array" ref="A22">IFERROR(INDEX('Arbeitsplatz Übersicht'!$A$2:$A$9999,LARGE(('Arbeitsplatz Übersicht'!$AN$2:$AN$9999=TRUE)*(ROW('Arbeitsplatz Übersicht'!$AN$2:$AN$9999)-1),COUNTIF('Arbeitsplatz Übersicht'!$AN$2:$AN$9999,TRUE)+1-ROW('Arbeitsplatz Übersicht'!AN19))),"")</f>
        <v/>
      </c>
      <c r="B22" s="101">
        <v>19</v>
      </c>
      <c r="C22" s="127" t="str">
        <f>IFERROR(VLOOKUP($A22,'Arbeitsplatz Übersicht'!$A$2:$AW$9999,2,FALSE),"")</f>
        <v/>
      </c>
      <c r="D22" s="127" t="str">
        <f>IFERROR(VLOOKUP($A22,'Arbeitsplatz Übersicht'!$A$2:$AW$9999,26,FALSE),"")</f>
        <v/>
      </c>
      <c r="E22" s="127" t="str">
        <f>IFERROR(VLOOKUP($A22,'Arbeitsplatz Übersicht'!$A$2:$AW$9999,27,FALSE),"")</f>
        <v/>
      </c>
      <c r="F22" s="127" t="str">
        <f>IFERROR(VLOOKUP($A22,'Arbeitsplatz Übersicht'!$A$2:$AW$9999,28,FALSE),"")</f>
        <v/>
      </c>
      <c r="G22" s="127" t="str">
        <f>IFERROR(VLOOKUP($A22,'Arbeitsplatz Übersicht'!$A$2:$AW$9999,29,FALSE),"")</f>
        <v/>
      </c>
      <c r="H22" s="127" t="str">
        <f>IFERROR(VLOOKUP($A22,'Arbeitsplatz Übersicht'!$A$2:$AW$9999,30,FALSE),"")</f>
        <v/>
      </c>
      <c r="I22" s="127" t="str">
        <f>IFERROR(VLOOKUP($A22,'Arbeitsplatz Übersicht'!$A$2:$AW$9999,31,FALSE),"")</f>
        <v/>
      </c>
      <c r="J22" s="127" t="str">
        <f>IFERROR(VLOOKUP($A22,'Arbeitsplatz Übersicht'!$A$2:$AW$9999,32,FALSE),"")</f>
        <v/>
      </c>
      <c r="K22" s="127" t="str">
        <f>IFERROR(VLOOKUP($A22,'Arbeitsplatz Übersicht'!$A$2:$AW$9999,33,FALSE),"")</f>
        <v/>
      </c>
      <c r="L22" s="127" t="str">
        <f>IFERROR(VLOOKUP($A22,'Arbeitsplatz Übersicht'!$A$2:$AW$9999,34,FALSE),"")</f>
        <v/>
      </c>
      <c r="M22" s="128" t="str">
        <f>IFERROR(VLOOKUP($A22,'Arbeitsplatz Übersicht'!$A$2:$AW$9999,35,FALSE),"")</f>
        <v/>
      </c>
      <c r="N22" s="42" t="str">
        <f>IFERROR(VLOOKUP($A22,'Arbeitsplatz Übersicht'!$B$2:$BK$9999,23,FALSE),"")</f>
        <v/>
      </c>
      <c r="O22" s="42" t="str">
        <f>IFERROR(VLOOKUP($A22,'Arbeitsplatz Übersicht'!$B$2:$BK$9999,O$2,FALSE),"")</f>
        <v/>
      </c>
      <c r="P22" s="42" t="str">
        <f>IFERROR(VLOOKUP($A22,'Arbeitsplatz Übersicht'!$B$2:$BK$9999,P$2,FALSE),"")</f>
        <v/>
      </c>
      <c r="Q22" s="48" t="str">
        <f>IFERROR(VLOOKUP($A22,'Arbeitsplatz Übersicht'!$B$2:$BK$9999,Q$2,FALSE),"")</f>
        <v/>
      </c>
      <c r="R22" s="48" t="str">
        <f>IFERROR(VLOOKUP($A22,'Arbeitsplatz Übersicht'!$B$2:$BK$9999,R$2,FALSE),"")</f>
        <v/>
      </c>
      <c r="S22" s="42" t="str">
        <f>IFERROR(VLOOKUP($A22,'Arbeitsplatz Übersicht'!$B$2:$BK$9999,S$2,FALSE),"")</f>
        <v/>
      </c>
      <c r="T22" s="42" t="str">
        <f>IFERROR(VLOOKUP($A22,'Arbeitsplatz Übersicht'!$B$2:$BK$9999,T$2,FALSE),"")</f>
        <v/>
      </c>
      <c r="U22" s="42" t="str">
        <f>IFERROR(VLOOKUP($A22,'Arbeitsplatz Übersicht'!$B$2:$BK$9999,U$2,FALSE),"")</f>
        <v/>
      </c>
      <c r="V22" s="42" t="str">
        <f>IFERROR(VLOOKUP($A22,'Arbeitsplatz Übersicht'!$B$2:$BK$9999,V$2,FALSE),"")</f>
        <v/>
      </c>
      <c r="W22" s="42" t="str">
        <f>IFERROR(VLOOKUP($A22,'Arbeitsplatz Übersicht'!$B$2:$BK$9999,W$2,FALSE),"")</f>
        <v/>
      </c>
      <c r="X22" s="42" t="str">
        <f>IFERROR(VLOOKUP($A22,'Arbeitsplatz Übersicht'!$B$2:$BK$9999,X$2,FALSE),"")</f>
        <v/>
      </c>
      <c r="Y22" s="42" t="str">
        <f>IFERROR(VLOOKUP($A22,'Arbeitsplatz Übersicht'!$B$2:$BK$9999,Y$2,FALSE),"")</f>
        <v/>
      </c>
      <c r="Z22" s="42" t="str">
        <f>IFERROR(VLOOKUP($A22,'Arbeitsplatz Übersicht'!$B$2:$BK$9999,Z$2,FALSE),"")</f>
        <v/>
      </c>
      <c r="AA22" s="42" t="str">
        <f>IFERROR(VLOOKUP($A22,'Arbeitsplatz Übersicht'!$B$2:$BK$9999,AA$2,FALSE),"")</f>
        <v/>
      </c>
      <c r="AB22" s="42" t="str">
        <f>IFERROR(VLOOKUP($A22,'Arbeitsplatz Übersicht'!$B$2:$BK$9999,AB$2,FALSE),"")</f>
        <v/>
      </c>
      <c r="AC22" s="42" t="str">
        <f>IFERROR(VLOOKUP($A22,'Arbeitsplatz Übersicht'!$B$2:$BK$9999,AC$2,FALSE),"")</f>
        <v/>
      </c>
      <c r="AD22" s="42" t="str">
        <f>IFERROR(VLOOKUP($A22,'Arbeitsplatz Übersicht'!$B$2:$BK$9999,AD$2,FALSE),"")</f>
        <v/>
      </c>
      <c r="AE22" s="42" t="str">
        <f>IFERROR(VLOOKUP($A22,'Arbeitsplatz Übersicht'!$B$2:$BK$9999,AE$2,FALSE),"")</f>
        <v/>
      </c>
      <c r="AF22" s="42" t="str">
        <f>IFERROR(VLOOKUP($A22,'Arbeitsplatz Übersicht'!$B$2:$BK$9999,AF$2,FALSE),"")</f>
        <v/>
      </c>
      <c r="AG22" s="42" t="str">
        <f>IFERROR(VLOOKUP($A22,'Arbeitsplatz Übersicht'!$B$2:$BK$9999,AG$2,FALSE),"")</f>
        <v/>
      </c>
      <c r="AH22" s="42" t="str">
        <f>IFERROR(VLOOKUP($A22,'Arbeitsplatz Übersicht'!$B$2:$BK$9999,AH$2,FALSE),"")</f>
        <v/>
      </c>
      <c r="AI22" s="42">
        <f>IFERROR(VLOOKUP($A22,'Arbeitsplatz Übersicht'!$B$2:$BK$9999,AI$2,FALSE),"")</f>
        <v>0</v>
      </c>
      <c r="AJ22" s="42" t="str">
        <f>IFERROR(VLOOKUP($A22,'Arbeitsplatz Übersicht'!$B$2:$BK$9999,AJ$2,FALSE),"")</f>
        <v/>
      </c>
      <c r="AK22" s="42" t="str">
        <f>IFERROR(VLOOKUP($A22,'Arbeitsplatz Übersicht'!$B$2:$BK$9999,AK$2,FALSE),"")</f>
        <v/>
      </c>
      <c r="AL22" s="42" t="str">
        <f>IFERROR(VLOOKUP($A22,'Arbeitsplatz Übersicht'!$B$2:$BK$9999,AL$2,FALSE),"")</f>
        <v/>
      </c>
      <c r="AM22" s="42">
        <f>IFERROR(VLOOKUP($A22,'Arbeitsplatz Übersicht'!$B$2:$BK$9999,AM$2,FALSE),"")</f>
        <v>0</v>
      </c>
      <c r="AN22" s="42">
        <f>IFERROR(VLOOKUP($A22,'Arbeitsplatz Übersicht'!$B$2:$BK$9999,AN$2,FALSE),"")</f>
        <v>0</v>
      </c>
      <c r="AO22" s="42">
        <f>IFERROR(VLOOKUP($A22,'Arbeitsplatz Übersicht'!$B$2:$BK$9999,AO$2,FALSE),"")</f>
        <v>0</v>
      </c>
      <c r="AP22" s="42">
        <f>IFERROR(VLOOKUP($A22,'Arbeitsplatz Übersicht'!$B$2:$BK$9999,AP$2,FALSE),"")</f>
        <v>0</v>
      </c>
      <c r="AQ22" s="42" t="str">
        <f>IFERROR(VLOOKUP($A22,'Arbeitsplatz Übersicht'!$B$2:$BK$9999,AQ$2,FALSE),"")</f>
        <v/>
      </c>
      <c r="AR22" s="42" t="str">
        <f>IFERROR(VLOOKUP($A22,'Arbeitsplatz Übersicht'!$B$2:$BK$9999,AR$2,FALSE),"")</f>
        <v/>
      </c>
      <c r="AS22" s="42" t="str">
        <f>IFERROR(VLOOKUP($A22,'Arbeitsplatz Übersicht'!$B$2:$BK$9999,AS$2,FALSE),"")</f>
        <v/>
      </c>
    </row>
    <row r="23" spans="1:45" ht="42.6" customHeight="1" x14ac:dyDescent="0.25">
      <c r="A23" s="38" t="str">
        <f t="array" ref="A23">IFERROR(INDEX('Arbeitsplatz Übersicht'!$A$2:$A$9999,LARGE(('Arbeitsplatz Übersicht'!$AN$2:$AN$9999=TRUE)*(ROW('Arbeitsplatz Übersicht'!$AN$2:$AN$9999)-1),COUNTIF('Arbeitsplatz Übersicht'!$AN$2:$AN$9999,TRUE)+1-ROW('Arbeitsplatz Übersicht'!AN20))),"")</f>
        <v/>
      </c>
      <c r="B23" s="101">
        <v>20</v>
      </c>
      <c r="C23" s="127" t="str">
        <f>IFERROR(VLOOKUP($A23,'Arbeitsplatz Übersicht'!$A$2:$AW$9999,2,FALSE),"")</f>
        <v/>
      </c>
      <c r="D23" s="127" t="str">
        <f>IFERROR(VLOOKUP($A23,'Arbeitsplatz Übersicht'!$A$2:$AW$9999,26,FALSE),"")</f>
        <v/>
      </c>
      <c r="E23" s="127" t="str">
        <f>IFERROR(VLOOKUP($A23,'Arbeitsplatz Übersicht'!$A$2:$AW$9999,27,FALSE),"")</f>
        <v/>
      </c>
      <c r="F23" s="127" t="str">
        <f>IFERROR(VLOOKUP($A23,'Arbeitsplatz Übersicht'!$A$2:$AW$9999,28,FALSE),"")</f>
        <v/>
      </c>
      <c r="G23" s="127" t="str">
        <f>IFERROR(VLOOKUP($A23,'Arbeitsplatz Übersicht'!$A$2:$AW$9999,29,FALSE),"")</f>
        <v/>
      </c>
      <c r="H23" s="127" t="str">
        <f>IFERROR(VLOOKUP($A23,'Arbeitsplatz Übersicht'!$A$2:$AW$9999,30,FALSE),"")</f>
        <v/>
      </c>
      <c r="I23" s="127" t="str">
        <f>IFERROR(VLOOKUP($A23,'Arbeitsplatz Übersicht'!$A$2:$AW$9999,31,FALSE),"")</f>
        <v/>
      </c>
      <c r="J23" s="127" t="str">
        <f>IFERROR(VLOOKUP($A23,'Arbeitsplatz Übersicht'!$A$2:$AW$9999,32,FALSE),"")</f>
        <v/>
      </c>
      <c r="K23" s="127" t="str">
        <f>IFERROR(VLOOKUP($A23,'Arbeitsplatz Übersicht'!$A$2:$AW$9999,33,FALSE),"")</f>
        <v/>
      </c>
      <c r="L23" s="127" t="str">
        <f>IFERROR(VLOOKUP($A23,'Arbeitsplatz Übersicht'!$A$2:$AW$9999,34,FALSE),"")</f>
        <v/>
      </c>
      <c r="M23" s="128" t="str">
        <f>IFERROR(VLOOKUP($A23,'Arbeitsplatz Übersicht'!$A$2:$AW$9999,35,FALSE),"")</f>
        <v/>
      </c>
      <c r="N23" s="42" t="str">
        <f>IFERROR(VLOOKUP($A23,'Arbeitsplatz Übersicht'!$B$2:$BK$9999,23,FALSE),"")</f>
        <v/>
      </c>
      <c r="O23" s="42" t="str">
        <f>IFERROR(VLOOKUP($A23,'Arbeitsplatz Übersicht'!$B$2:$BK$9999,O$2,FALSE),"")</f>
        <v/>
      </c>
      <c r="P23" s="42" t="str">
        <f>IFERROR(VLOOKUP($A23,'Arbeitsplatz Übersicht'!$B$2:$BK$9999,P$2,FALSE),"")</f>
        <v/>
      </c>
      <c r="Q23" s="48" t="str">
        <f>IFERROR(VLOOKUP($A23,'Arbeitsplatz Übersicht'!$B$2:$BK$9999,Q$2,FALSE),"")</f>
        <v/>
      </c>
      <c r="R23" s="48" t="str">
        <f>IFERROR(VLOOKUP($A23,'Arbeitsplatz Übersicht'!$B$2:$BK$9999,R$2,FALSE),"")</f>
        <v/>
      </c>
      <c r="S23" s="42" t="str">
        <f>IFERROR(VLOOKUP($A23,'Arbeitsplatz Übersicht'!$B$2:$BK$9999,S$2,FALSE),"")</f>
        <v/>
      </c>
      <c r="T23" s="42" t="str">
        <f>IFERROR(VLOOKUP($A23,'Arbeitsplatz Übersicht'!$B$2:$BK$9999,T$2,FALSE),"")</f>
        <v/>
      </c>
      <c r="U23" s="42" t="str">
        <f>IFERROR(VLOOKUP($A23,'Arbeitsplatz Übersicht'!$B$2:$BK$9999,U$2,FALSE),"")</f>
        <v/>
      </c>
      <c r="V23" s="42" t="str">
        <f>IFERROR(VLOOKUP($A23,'Arbeitsplatz Übersicht'!$B$2:$BK$9999,V$2,FALSE),"")</f>
        <v/>
      </c>
      <c r="W23" s="42" t="str">
        <f>IFERROR(VLOOKUP($A23,'Arbeitsplatz Übersicht'!$B$2:$BK$9999,W$2,FALSE),"")</f>
        <v/>
      </c>
      <c r="X23" s="42" t="str">
        <f>IFERROR(VLOOKUP($A23,'Arbeitsplatz Übersicht'!$B$2:$BK$9999,X$2,FALSE),"")</f>
        <v/>
      </c>
      <c r="Y23" s="42" t="str">
        <f>IFERROR(VLOOKUP($A23,'Arbeitsplatz Übersicht'!$B$2:$BK$9999,Y$2,FALSE),"")</f>
        <v/>
      </c>
      <c r="Z23" s="42" t="str">
        <f>IFERROR(VLOOKUP($A23,'Arbeitsplatz Übersicht'!$B$2:$BK$9999,Z$2,FALSE),"")</f>
        <v/>
      </c>
      <c r="AA23" s="42" t="str">
        <f>IFERROR(VLOOKUP($A23,'Arbeitsplatz Übersicht'!$B$2:$BK$9999,AA$2,FALSE),"")</f>
        <v/>
      </c>
      <c r="AB23" s="42" t="str">
        <f>IFERROR(VLOOKUP($A23,'Arbeitsplatz Übersicht'!$B$2:$BK$9999,AB$2,FALSE),"")</f>
        <v/>
      </c>
      <c r="AC23" s="42" t="str">
        <f>IFERROR(VLOOKUP($A23,'Arbeitsplatz Übersicht'!$B$2:$BK$9999,AC$2,FALSE),"")</f>
        <v/>
      </c>
      <c r="AD23" s="42" t="str">
        <f>IFERROR(VLOOKUP($A23,'Arbeitsplatz Übersicht'!$B$2:$BK$9999,AD$2,FALSE),"")</f>
        <v/>
      </c>
      <c r="AE23" s="42" t="str">
        <f>IFERROR(VLOOKUP($A23,'Arbeitsplatz Übersicht'!$B$2:$BK$9999,AE$2,FALSE),"")</f>
        <v/>
      </c>
      <c r="AF23" s="42" t="str">
        <f>IFERROR(VLOOKUP($A23,'Arbeitsplatz Übersicht'!$B$2:$BK$9999,AF$2,FALSE),"")</f>
        <v/>
      </c>
      <c r="AG23" s="42" t="str">
        <f>IFERROR(VLOOKUP($A23,'Arbeitsplatz Übersicht'!$B$2:$BK$9999,AG$2,FALSE),"")</f>
        <v/>
      </c>
      <c r="AH23" s="42" t="str">
        <f>IFERROR(VLOOKUP($A23,'Arbeitsplatz Übersicht'!$B$2:$BK$9999,AH$2,FALSE),"")</f>
        <v/>
      </c>
      <c r="AI23" s="42">
        <f>IFERROR(VLOOKUP($A23,'Arbeitsplatz Übersicht'!$B$2:$BK$9999,AI$2,FALSE),"")</f>
        <v>0</v>
      </c>
      <c r="AJ23" s="42" t="str">
        <f>IFERROR(VLOOKUP($A23,'Arbeitsplatz Übersicht'!$B$2:$BK$9999,AJ$2,FALSE),"")</f>
        <v/>
      </c>
      <c r="AK23" s="42" t="str">
        <f>IFERROR(VLOOKUP($A23,'Arbeitsplatz Übersicht'!$B$2:$BK$9999,AK$2,FALSE),"")</f>
        <v/>
      </c>
      <c r="AL23" s="42" t="str">
        <f>IFERROR(VLOOKUP($A23,'Arbeitsplatz Übersicht'!$B$2:$BK$9999,AL$2,FALSE),"")</f>
        <v/>
      </c>
      <c r="AM23" s="42">
        <f>IFERROR(VLOOKUP($A23,'Arbeitsplatz Übersicht'!$B$2:$BK$9999,AM$2,FALSE),"")</f>
        <v>0</v>
      </c>
      <c r="AN23" s="42">
        <f>IFERROR(VLOOKUP($A23,'Arbeitsplatz Übersicht'!$B$2:$BK$9999,AN$2,FALSE),"")</f>
        <v>0</v>
      </c>
      <c r="AO23" s="42">
        <f>IFERROR(VLOOKUP($A23,'Arbeitsplatz Übersicht'!$B$2:$BK$9999,AO$2,FALSE),"")</f>
        <v>0</v>
      </c>
      <c r="AP23" s="42">
        <f>IFERROR(VLOOKUP($A23,'Arbeitsplatz Übersicht'!$B$2:$BK$9999,AP$2,FALSE),"")</f>
        <v>0</v>
      </c>
      <c r="AQ23" s="42" t="str">
        <f>IFERROR(VLOOKUP($A23,'Arbeitsplatz Übersicht'!$B$2:$BK$9999,AQ$2,FALSE),"")</f>
        <v/>
      </c>
      <c r="AR23" s="42" t="str">
        <f>IFERROR(VLOOKUP($A23,'Arbeitsplatz Übersicht'!$B$2:$BK$9999,AR$2,FALSE),"")</f>
        <v/>
      </c>
      <c r="AS23" s="42" t="str">
        <f>IFERROR(VLOOKUP($A23,'Arbeitsplatz Übersicht'!$B$2:$BK$9999,AS$2,FALSE),"")</f>
        <v/>
      </c>
    </row>
    <row r="24" spans="1:45" ht="42.6" customHeight="1" x14ac:dyDescent="0.25">
      <c r="A24" s="38" t="str">
        <f t="array" ref="A24">IFERROR(INDEX('Arbeitsplatz Übersicht'!$A$2:$A$9999,LARGE(('Arbeitsplatz Übersicht'!$AN$2:$AN$9999=TRUE)*(ROW('Arbeitsplatz Übersicht'!$AN$2:$AN$9999)-1),COUNTIF('Arbeitsplatz Übersicht'!$AN$2:$AN$9999,TRUE)+1-ROW('Arbeitsplatz Übersicht'!AN21))),"")</f>
        <v/>
      </c>
      <c r="B24" s="101"/>
      <c r="C24" s="127" t="str">
        <f>IFERROR(VLOOKUP($A24,'Arbeitsplatz Übersicht'!$A$2:$AW$9999,2,FALSE),"")</f>
        <v/>
      </c>
      <c r="D24" s="127" t="str">
        <f>IFERROR(VLOOKUP($A24,'Arbeitsplatz Übersicht'!$A$2:$AW$9999,26,FALSE),"")</f>
        <v/>
      </c>
      <c r="E24" s="127" t="str">
        <f>IFERROR(VLOOKUP($A24,'Arbeitsplatz Übersicht'!$A$2:$AW$9999,27,FALSE),"")</f>
        <v/>
      </c>
      <c r="F24" s="127" t="str">
        <f>IFERROR(VLOOKUP($A24,'Arbeitsplatz Übersicht'!$A$2:$AW$9999,28,FALSE),"")</f>
        <v/>
      </c>
      <c r="G24" s="127" t="str">
        <f>IFERROR(VLOOKUP($A24,'Arbeitsplatz Übersicht'!$A$2:$AW$9999,29,FALSE),"")</f>
        <v/>
      </c>
      <c r="H24" s="127" t="str">
        <f>IFERROR(VLOOKUP($A24,'Arbeitsplatz Übersicht'!$A$2:$AW$9999,30,FALSE),"")</f>
        <v/>
      </c>
      <c r="I24" s="127" t="str">
        <f>IFERROR(VLOOKUP($A24,'Arbeitsplatz Übersicht'!$A$2:$AW$9999,31,FALSE),"")</f>
        <v/>
      </c>
      <c r="J24" s="127" t="str">
        <f>IFERROR(VLOOKUP($A24,'Arbeitsplatz Übersicht'!$A$2:$AW$9999,32,FALSE),"")</f>
        <v/>
      </c>
      <c r="K24" s="127" t="str">
        <f>IFERROR(VLOOKUP($A24,'Arbeitsplatz Übersicht'!$A$2:$AW$9999,33,FALSE),"")</f>
        <v/>
      </c>
      <c r="L24" s="127" t="str">
        <f>IFERROR(VLOOKUP($A24,'Arbeitsplatz Übersicht'!$A$2:$AW$9999,34,FALSE),"")</f>
        <v/>
      </c>
      <c r="M24" s="128" t="str">
        <f>IFERROR(VLOOKUP($A24,'Arbeitsplatz Übersicht'!$A$2:$AW$9999,35,FALSE),"")</f>
        <v/>
      </c>
      <c r="N24" s="42" t="str">
        <f>IFERROR(VLOOKUP($A24,'Arbeitsplatz Übersicht'!$B$2:$BK$9999,23,FALSE),"")</f>
        <v/>
      </c>
      <c r="O24" s="42" t="str">
        <f>IFERROR(VLOOKUP($A24,'Arbeitsplatz Übersicht'!$B$2:$BK$9999,O$2,FALSE),"")</f>
        <v/>
      </c>
      <c r="P24" s="42" t="str">
        <f>IFERROR(VLOOKUP($A24,'Arbeitsplatz Übersicht'!$B$2:$BK$9999,P$2,FALSE),"")</f>
        <v/>
      </c>
      <c r="Q24" s="48" t="str">
        <f>IFERROR(VLOOKUP($A24,'Arbeitsplatz Übersicht'!$B$2:$BK$9999,Q$2,FALSE),"")</f>
        <v/>
      </c>
      <c r="R24" s="48" t="str">
        <f>IFERROR(VLOOKUP($A24,'Arbeitsplatz Übersicht'!$B$2:$BK$9999,R$2,FALSE),"")</f>
        <v/>
      </c>
      <c r="S24" s="42" t="str">
        <f>IFERROR(VLOOKUP($A24,'Arbeitsplatz Übersicht'!$B$2:$BK$9999,S$2,FALSE),"")</f>
        <v/>
      </c>
      <c r="T24" s="42" t="str">
        <f>IFERROR(VLOOKUP($A24,'Arbeitsplatz Übersicht'!$B$2:$BK$9999,T$2,FALSE),"")</f>
        <v/>
      </c>
      <c r="U24" s="42" t="str">
        <f>IFERROR(VLOOKUP($A24,'Arbeitsplatz Übersicht'!$B$2:$BK$9999,U$2,FALSE),"")</f>
        <v/>
      </c>
      <c r="V24" s="42" t="str">
        <f>IFERROR(VLOOKUP($A24,'Arbeitsplatz Übersicht'!$B$2:$BK$9999,V$2,FALSE),"")</f>
        <v/>
      </c>
      <c r="W24" s="42" t="str">
        <f>IFERROR(VLOOKUP($A24,'Arbeitsplatz Übersicht'!$B$2:$BK$9999,W$2,FALSE),"")</f>
        <v/>
      </c>
      <c r="X24" s="42" t="str">
        <f>IFERROR(VLOOKUP($A24,'Arbeitsplatz Übersicht'!$B$2:$BK$9999,X$2,FALSE),"")</f>
        <v/>
      </c>
      <c r="Y24" s="42" t="str">
        <f>IFERROR(VLOOKUP($A24,'Arbeitsplatz Übersicht'!$B$2:$BK$9999,Y$2,FALSE),"")</f>
        <v/>
      </c>
      <c r="Z24" s="42" t="str">
        <f>IFERROR(VLOOKUP($A24,'Arbeitsplatz Übersicht'!$B$2:$BK$9999,Z$2,FALSE),"")</f>
        <v/>
      </c>
      <c r="AA24" s="42" t="str">
        <f>IFERROR(VLOOKUP($A24,'Arbeitsplatz Übersicht'!$B$2:$BK$9999,AA$2,FALSE),"")</f>
        <v/>
      </c>
      <c r="AB24" s="42" t="str">
        <f>IFERROR(VLOOKUP($A24,'Arbeitsplatz Übersicht'!$B$2:$BK$9999,AB$2,FALSE),"")</f>
        <v/>
      </c>
      <c r="AC24" s="42" t="str">
        <f>IFERROR(VLOOKUP($A24,'Arbeitsplatz Übersicht'!$B$2:$BK$9999,AC$2,FALSE),"")</f>
        <v/>
      </c>
      <c r="AD24" s="42" t="str">
        <f>IFERROR(VLOOKUP($A24,'Arbeitsplatz Übersicht'!$B$2:$BK$9999,AD$2,FALSE),"")</f>
        <v/>
      </c>
      <c r="AE24" s="42" t="str">
        <f>IFERROR(VLOOKUP($A24,'Arbeitsplatz Übersicht'!$B$2:$BK$9999,AE$2,FALSE),"")</f>
        <v/>
      </c>
      <c r="AF24" s="42" t="str">
        <f>IFERROR(VLOOKUP($A24,'Arbeitsplatz Übersicht'!$B$2:$BK$9999,AF$2,FALSE),"")</f>
        <v/>
      </c>
      <c r="AG24" s="42" t="str">
        <f>IFERROR(VLOOKUP($A24,'Arbeitsplatz Übersicht'!$B$2:$BK$9999,AG$2,FALSE),"")</f>
        <v/>
      </c>
      <c r="AH24" s="42" t="str">
        <f>IFERROR(VLOOKUP($A24,'Arbeitsplatz Übersicht'!$B$2:$BK$9999,AH$2,FALSE),"")</f>
        <v/>
      </c>
      <c r="AI24" s="42">
        <f>IFERROR(VLOOKUP($A24,'Arbeitsplatz Übersicht'!$B$2:$BK$9999,AI$2,FALSE),"")</f>
        <v>0</v>
      </c>
      <c r="AJ24" s="42" t="str">
        <f>IFERROR(VLOOKUP($A24,'Arbeitsplatz Übersicht'!$B$2:$BK$9999,AJ$2,FALSE),"")</f>
        <v/>
      </c>
      <c r="AK24" s="42" t="str">
        <f>IFERROR(VLOOKUP($A24,'Arbeitsplatz Übersicht'!$B$2:$BK$9999,AK$2,FALSE),"")</f>
        <v/>
      </c>
      <c r="AL24" s="42" t="str">
        <f>IFERROR(VLOOKUP($A24,'Arbeitsplatz Übersicht'!$B$2:$BK$9999,AL$2,FALSE),"")</f>
        <v/>
      </c>
      <c r="AM24" s="42">
        <f>IFERROR(VLOOKUP($A24,'Arbeitsplatz Übersicht'!$B$2:$BK$9999,AM$2,FALSE),"")</f>
        <v>0</v>
      </c>
      <c r="AN24" s="42">
        <f>IFERROR(VLOOKUP($A24,'Arbeitsplatz Übersicht'!$B$2:$BK$9999,AN$2,FALSE),"")</f>
        <v>0</v>
      </c>
      <c r="AO24" s="42">
        <f>IFERROR(VLOOKUP($A24,'Arbeitsplatz Übersicht'!$B$2:$BK$9999,AO$2,FALSE),"")</f>
        <v>0</v>
      </c>
      <c r="AP24" s="42">
        <f>IFERROR(VLOOKUP($A24,'Arbeitsplatz Übersicht'!$B$2:$BK$9999,AP$2,FALSE),"")</f>
        <v>0</v>
      </c>
      <c r="AQ24" s="42" t="str">
        <f>IFERROR(VLOOKUP($A24,'Arbeitsplatz Übersicht'!$B$2:$BK$9999,AQ$2,FALSE),"")</f>
        <v/>
      </c>
      <c r="AR24" s="42" t="str">
        <f>IFERROR(VLOOKUP($A24,'Arbeitsplatz Übersicht'!$B$2:$BK$9999,AR$2,FALSE),"")</f>
        <v/>
      </c>
      <c r="AS24" s="42" t="str">
        <f>IFERROR(VLOOKUP($A24,'Arbeitsplatz Übersicht'!$B$2:$BK$9999,AS$2,FALSE),"")</f>
        <v/>
      </c>
    </row>
    <row r="25" spans="1:45" ht="42.6" customHeight="1" x14ac:dyDescent="0.25">
      <c r="A25" s="38" t="str">
        <f t="array" ref="A25">IFERROR(INDEX('Arbeitsplatz Übersicht'!$A$2:$A$9999,LARGE(('Arbeitsplatz Übersicht'!$AN$2:$AN$9999=TRUE)*(ROW('Arbeitsplatz Übersicht'!$AN$2:$AN$9999)-1),COUNTIF('Arbeitsplatz Übersicht'!$AN$2:$AN$9999,TRUE)+1-ROW('Arbeitsplatz Übersicht'!AN22))),"")</f>
        <v/>
      </c>
      <c r="B25" s="101"/>
      <c r="C25" s="127" t="str">
        <f>IFERROR(VLOOKUP($A25,'Arbeitsplatz Übersicht'!$A$2:$AW$9999,2,FALSE),"")</f>
        <v/>
      </c>
      <c r="D25" s="127" t="str">
        <f>IFERROR(VLOOKUP($A25,'Arbeitsplatz Übersicht'!$A$2:$AW$9999,26,FALSE),"")</f>
        <v/>
      </c>
      <c r="E25" s="127" t="str">
        <f>IFERROR(VLOOKUP($A25,'Arbeitsplatz Übersicht'!$A$2:$AW$9999,27,FALSE),"")</f>
        <v/>
      </c>
      <c r="F25" s="127" t="str">
        <f>IFERROR(VLOOKUP($A25,'Arbeitsplatz Übersicht'!$A$2:$AW$9999,28,FALSE),"")</f>
        <v/>
      </c>
      <c r="G25" s="127" t="str">
        <f>IFERROR(VLOOKUP($A25,'Arbeitsplatz Übersicht'!$A$2:$AW$9999,29,FALSE),"")</f>
        <v/>
      </c>
      <c r="H25" s="127" t="str">
        <f>IFERROR(VLOOKUP($A25,'Arbeitsplatz Übersicht'!$A$2:$AW$9999,30,FALSE),"")</f>
        <v/>
      </c>
      <c r="I25" s="127" t="str">
        <f>IFERROR(VLOOKUP($A25,'Arbeitsplatz Übersicht'!$A$2:$AW$9999,31,FALSE),"")</f>
        <v/>
      </c>
      <c r="J25" s="127" t="str">
        <f>IFERROR(VLOOKUP($A25,'Arbeitsplatz Übersicht'!$A$2:$AW$9999,32,FALSE),"")</f>
        <v/>
      </c>
      <c r="K25" s="127" t="str">
        <f>IFERROR(VLOOKUP($A25,'Arbeitsplatz Übersicht'!$A$2:$AW$9999,33,FALSE),"")</f>
        <v/>
      </c>
      <c r="L25" s="127" t="str">
        <f>IFERROR(VLOOKUP($A25,'Arbeitsplatz Übersicht'!$A$2:$AW$9999,34,FALSE),"")</f>
        <v/>
      </c>
      <c r="M25" s="128" t="str">
        <f>IFERROR(VLOOKUP($A25,'Arbeitsplatz Übersicht'!$A$2:$AW$9999,35,FALSE),"")</f>
        <v/>
      </c>
      <c r="N25" s="42" t="str">
        <f>IFERROR(VLOOKUP($A25,'Arbeitsplatz Übersicht'!$B$2:$BK$9999,23,FALSE),"")</f>
        <v/>
      </c>
      <c r="O25" s="42" t="str">
        <f>IFERROR(VLOOKUP($A25,'Arbeitsplatz Übersicht'!$B$2:$BK$9999,O$2,FALSE),"")</f>
        <v/>
      </c>
      <c r="P25" s="42" t="str">
        <f>IFERROR(VLOOKUP($A25,'Arbeitsplatz Übersicht'!$B$2:$BK$9999,P$2,FALSE),"")</f>
        <v/>
      </c>
      <c r="Q25" s="48" t="str">
        <f>IFERROR(VLOOKUP($A25,'Arbeitsplatz Übersicht'!$B$2:$BK$9999,Q$2,FALSE),"")</f>
        <v/>
      </c>
      <c r="R25" s="48" t="str">
        <f>IFERROR(VLOOKUP($A25,'Arbeitsplatz Übersicht'!$B$2:$BK$9999,R$2,FALSE),"")</f>
        <v/>
      </c>
      <c r="S25" s="42" t="str">
        <f>IFERROR(VLOOKUP($A25,'Arbeitsplatz Übersicht'!$B$2:$BK$9999,S$2,FALSE),"")</f>
        <v/>
      </c>
      <c r="T25" s="42" t="str">
        <f>IFERROR(VLOOKUP($A25,'Arbeitsplatz Übersicht'!$B$2:$BK$9999,T$2,FALSE),"")</f>
        <v/>
      </c>
      <c r="U25" s="42" t="str">
        <f>IFERROR(VLOOKUP($A25,'Arbeitsplatz Übersicht'!$B$2:$BK$9999,U$2,FALSE),"")</f>
        <v/>
      </c>
      <c r="V25" s="42" t="str">
        <f>IFERROR(VLOOKUP($A25,'Arbeitsplatz Übersicht'!$B$2:$BK$9999,V$2,FALSE),"")</f>
        <v/>
      </c>
      <c r="W25" s="42" t="str">
        <f>IFERROR(VLOOKUP($A25,'Arbeitsplatz Übersicht'!$B$2:$BK$9999,W$2,FALSE),"")</f>
        <v/>
      </c>
      <c r="X25" s="42" t="str">
        <f>IFERROR(VLOOKUP($A25,'Arbeitsplatz Übersicht'!$B$2:$BK$9999,X$2,FALSE),"")</f>
        <v/>
      </c>
      <c r="Y25" s="42" t="str">
        <f>IFERROR(VLOOKUP($A25,'Arbeitsplatz Übersicht'!$B$2:$BK$9999,Y$2,FALSE),"")</f>
        <v/>
      </c>
      <c r="Z25" s="42" t="str">
        <f>IFERROR(VLOOKUP($A25,'Arbeitsplatz Übersicht'!$B$2:$BK$9999,Z$2,FALSE),"")</f>
        <v/>
      </c>
      <c r="AA25" s="42" t="str">
        <f>IFERROR(VLOOKUP($A25,'Arbeitsplatz Übersicht'!$B$2:$BK$9999,AA$2,FALSE),"")</f>
        <v/>
      </c>
      <c r="AB25" s="42" t="str">
        <f>IFERROR(VLOOKUP($A25,'Arbeitsplatz Übersicht'!$B$2:$BK$9999,AB$2,FALSE),"")</f>
        <v/>
      </c>
      <c r="AC25" s="42" t="str">
        <f>IFERROR(VLOOKUP($A25,'Arbeitsplatz Übersicht'!$B$2:$BK$9999,AC$2,FALSE),"")</f>
        <v/>
      </c>
      <c r="AD25" s="42" t="str">
        <f>IFERROR(VLOOKUP($A25,'Arbeitsplatz Übersicht'!$B$2:$BK$9999,AD$2,FALSE),"")</f>
        <v/>
      </c>
      <c r="AE25" s="42" t="str">
        <f>IFERROR(VLOOKUP($A25,'Arbeitsplatz Übersicht'!$B$2:$BK$9999,AE$2,FALSE),"")</f>
        <v/>
      </c>
      <c r="AF25" s="42" t="str">
        <f>IFERROR(VLOOKUP($A25,'Arbeitsplatz Übersicht'!$B$2:$BK$9999,AF$2,FALSE),"")</f>
        <v/>
      </c>
      <c r="AG25" s="42" t="str">
        <f>IFERROR(VLOOKUP($A25,'Arbeitsplatz Übersicht'!$B$2:$BK$9999,AG$2,FALSE),"")</f>
        <v/>
      </c>
      <c r="AH25" s="42" t="str">
        <f>IFERROR(VLOOKUP($A25,'Arbeitsplatz Übersicht'!$B$2:$BK$9999,AH$2,FALSE),"")</f>
        <v/>
      </c>
      <c r="AI25" s="42">
        <f>IFERROR(VLOOKUP($A25,'Arbeitsplatz Übersicht'!$B$2:$BK$9999,AI$2,FALSE),"")</f>
        <v>0</v>
      </c>
      <c r="AJ25" s="42" t="str">
        <f>IFERROR(VLOOKUP($A25,'Arbeitsplatz Übersicht'!$B$2:$BK$9999,AJ$2,FALSE),"")</f>
        <v/>
      </c>
      <c r="AK25" s="42" t="str">
        <f>IFERROR(VLOOKUP($A25,'Arbeitsplatz Übersicht'!$B$2:$BK$9999,AK$2,FALSE),"")</f>
        <v/>
      </c>
      <c r="AL25" s="42" t="str">
        <f>IFERROR(VLOOKUP($A25,'Arbeitsplatz Übersicht'!$B$2:$BK$9999,AL$2,FALSE),"")</f>
        <v/>
      </c>
      <c r="AM25" s="42">
        <f>IFERROR(VLOOKUP($A25,'Arbeitsplatz Übersicht'!$B$2:$BK$9999,AM$2,FALSE),"")</f>
        <v>0</v>
      </c>
      <c r="AN25" s="42">
        <f>IFERROR(VLOOKUP($A25,'Arbeitsplatz Übersicht'!$B$2:$BK$9999,AN$2,FALSE),"")</f>
        <v>0</v>
      </c>
      <c r="AO25" s="42">
        <f>IFERROR(VLOOKUP($A25,'Arbeitsplatz Übersicht'!$B$2:$BK$9999,AO$2,FALSE),"")</f>
        <v>0</v>
      </c>
      <c r="AP25" s="42">
        <f>IFERROR(VLOOKUP($A25,'Arbeitsplatz Übersicht'!$B$2:$BK$9999,AP$2,FALSE),"")</f>
        <v>0</v>
      </c>
      <c r="AQ25" s="42" t="str">
        <f>IFERROR(VLOOKUP($A25,'Arbeitsplatz Übersicht'!$B$2:$BK$9999,AQ$2,FALSE),"")</f>
        <v/>
      </c>
      <c r="AR25" s="42" t="str">
        <f>IFERROR(VLOOKUP($A25,'Arbeitsplatz Übersicht'!$B$2:$BK$9999,AR$2,FALSE),"")</f>
        <v/>
      </c>
      <c r="AS25" s="42" t="str">
        <f>IFERROR(VLOOKUP($A25,'Arbeitsplatz Übersicht'!$B$2:$BK$9999,AS$2,FALSE),"")</f>
        <v/>
      </c>
    </row>
    <row r="26" spans="1:45" ht="42.6" customHeight="1" x14ac:dyDescent="0.25">
      <c r="A26" s="38" t="str">
        <f t="array" ref="A26">IFERROR(INDEX('Arbeitsplatz Übersicht'!$A$2:$A$9999,LARGE(('Arbeitsplatz Übersicht'!$AN$2:$AN$9999=TRUE)*(ROW('Arbeitsplatz Übersicht'!$AN$2:$AN$9999)-1),COUNTIF('Arbeitsplatz Übersicht'!$AN$2:$AN$9999,TRUE)+1-ROW('Arbeitsplatz Übersicht'!AN23))),"")</f>
        <v/>
      </c>
      <c r="B26" s="101"/>
      <c r="C26" s="127" t="str">
        <f>IFERROR(VLOOKUP($A26,'Arbeitsplatz Übersicht'!$A$2:$AW$9999,2,FALSE),"")</f>
        <v/>
      </c>
      <c r="D26" s="127" t="str">
        <f>IFERROR(VLOOKUP($A26,'Arbeitsplatz Übersicht'!$A$2:$AW$9999,26,FALSE),"")</f>
        <v/>
      </c>
      <c r="E26" s="127" t="str">
        <f>IFERROR(VLOOKUP($A26,'Arbeitsplatz Übersicht'!$A$2:$AW$9999,27,FALSE),"")</f>
        <v/>
      </c>
      <c r="F26" s="127" t="str">
        <f>IFERROR(VLOOKUP($A26,'Arbeitsplatz Übersicht'!$A$2:$AW$9999,28,FALSE),"")</f>
        <v/>
      </c>
      <c r="G26" s="127" t="str">
        <f>IFERROR(VLOOKUP($A26,'Arbeitsplatz Übersicht'!$A$2:$AW$9999,29,FALSE),"")</f>
        <v/>
      </c>
      <c r="H26" s="127" t="str">
        <f>IFERROR(VLOOKUP($A26,'Arbeitsplatz Übersicht'!$A$2:$AW$9999,30,FALSE),"")</f>
        <v/>
      </c>
      <c r="I26" s="127" t="str">
        <f>IFERROR(VLOOKUP($A26,'Arbeitsplatz Übersicht'!$A$2:$AW$9999,31,FALSE),"")</f>
        <v/>
      </c>
      <c r="J26" s="127" t="str">
        <f>IFERROR(VLOOKUP($A26,'Arbeitsplatz Übersicht'!$A$2:$AW$9999,32,FALSE),"")</f>
        <v/>
      </c>
      <c r="K26" s="127" t="str">
        <f>IFERROR(VLOOKUP($A26,'Arbeitsplatz Übersicht'!$A$2:$AW$9999,33,FALSE),"")</f>
        <v/>
      </c>
      <c r="L26" s="127" t="str">
        <f>IFERROR(VLOOKUP($A26,'Arbeitsplatz Übersicht'!$A$2:$AW$9999,34,FALSE),"")</f>
        <v/>
      </c>
      <c r="M26" s="128" t="str">
        <f>IFERROR(VLOOKUP($A26,'Arbeitsplatz Übersicht'!$A$2:$AW$9999,35,FALSE),"")</f>
        <v/>
      </c>
      <c r="N26" s="42" t="str">
        <f>IFERROR(VLOOKUP($A26,'Arbeitsplatz Übersicht'!$B$2:$BK$9999,23,FALSE),"")</f>
        <v/>
      </c>
      <c r="O26" s="42" t="str">
        <f>IFERROR(VLOOKUP($A26,'Arbeitsplatz Übersicht'!$B$2:$BK$9999,O$2,FALSE),"")</f>
        <v/>
      </c>
      <c r="P26" s="42" t="str">
        <f>IFERROR(VLOOKUP($A26,'Arbeitsplatz Übersicht'!$B$2:$BK$9999,P$2,FALSE),"")</f>
        <v/>
      </c>
      <c r="Q26" s="48" t="str">
        <f>IFERROR(VLOOKUP($A26,'Arbeitsplatz Übersicht'!$B$2:$BK$9999,Q$2,FALSE),"")</f>
        <v/>
      </c>
      <c r="R26" s="48" t="str">
        <f>IFERROR(VLOOKUP($A26,'Arbeitsplatz Übersicht'!$B$2:$BK$9999,R$2,FALSE),"")</f>
        <v/>
      </c>
      <c r="S26" s="42" t="str">
        <f>IFERROR(VLOOKUP($A26,'Arbeitsplatz Übersicht'!$B$2:$BK$9999,S$2,FALSE),"")</f>
        <v/>
      </c>
      <c r="T26" s="42" t="str">
        <f>IFERROR(VLOOKUP($A26,'Arbeitsplatz Übersicht'!$B$2:$BK$9999,T$2,FALSE),"")</f>
        <v/>
      </c>
      <c r="U26" s="42" t="str">
        <f>IFERROR(VLOOKUP($A26,'Arbeitsplatz Übersicht'!$B$2:$BK$9999,U$2,FALSE),"")</f>
        <v/>
      </c>
      <c r="V26" s="42" t="str">
        <f>IFERROR(VLOOKUP($A26,'Arbeitsplatz Übersicht'!$B$2:$BK$9999,V$2,FALSE),"")</f>
        <v/>
      </c>
      <c r="W26" s="42" t="str">
        <f>IFERROR(VLOOKUP($A26,'Arbeitsplatz Übersicht'!$B$2:$BK$9999,W$2,FALSE),"")</f>
        <v/>
      </c>
      <c r="X26" s="42" t="str">
        <f>IFERROR(VLOOKUP($A26,'Arbeitsplatz Übersicht'!$B$2:$BK$9999,X$2,FALSE),"")</f>
        <v/>
      </c>
      <c r="Y26" s="42" t="str">
        <f>IFERROR(VLOOKUP($A26,'Arbeitsplatz Übersicht'!$B$2:$BK$9999,Y$2,FALSE),"")</f>
        <v/>
      </c>
      <c r="Z26" s="42" t="str">
        <f>IFERROR(VLOOKUP($A26,'Arbeitsplatz Übersicht'!$B$2:$BK$9999,Z$2,FALSE),"")</f>
        <v/>
      </c>
      <c r="AA26" s="42" t="str">
        <f>IFERROR(VLOOKUP($A26,'Arbeitsplatz Übersicht'!$B$2:$BK$9999,AA$2,FALSE),"")</f>
        <v/>
      </c>
      <c r="AB26" s="42" t="str">
        <f>IFERROR(VLOOKUP($A26,'Arbeitsplatz Übersicht'!$B$2:$BK$9999,AB$2,FALSE),"")</f>
        <v/>
      </c>
      <c r="AC26" s="42" t="str">
        <f>IFERROR(VLOOKUP($A26,'Arbeitsplatz Übersicht'!$B$2:$BK$9999,AC$2,FALSE),"")</f>
        <v/>
      </c>
      <c r="AD26" s="42" t="str">
        <f>IFERROR(VLOOKUP($A26,'Arbeitsplatz Übersicht'!$B$2:$BK$9999,AD$2,FALSE),"")</f>
        <v/>
      </c>
      <c r="AE26" s="42" t="str">
        <f>IFERROR(VLOOKUP($A26,'Arbeitsplatz Übersicht'!$B$2:$BK$9999,AE$2,FALSE),"")</f>
        <v/>
      </c>
      <c r="AF26" s="42" t="str">
        <f>IFERROR(VLOOKUP($A26,'Arbeitsplatz Übersicht'!$B$2:$BK$9999,AF$2,FALSE),"")</f>
        <v/>
      </c>
      <c r="AG26" s="42" t="str">
        <f>IFERROR(VLOOKUP($A26,'Arbeitsplatz Übersicht'!$B$2:$BK$9999,AG$2,FALSE),"")</f>
        <v/>
      </c>
      <c r="AH26" s="42" t="str">
        <f>IFERROR(VLOOKUP($A26,'Arbeitsplatz Übersicht'!$B$2:$BK$9999,AH$2,FALSE),"")</f>
        <v/>
      </c>
      <c r="AI26" s="42">
        <f>IFERROR(VLOOKUP($A26,'Arbeitsplatz Übersicht'!$B$2:$BK$9999,AI$2,FALSE),"")</f>
        <v>0</v>
      </c>
      <c r="AJ26" s="42" t="str">
        <f>IFERROR(VLOOKUP($A26,'Arbeitsplatz Übersicht'!$B$2:$BK$9999,AJ$2,FALSE),"")</f>
        <v/>
      </c>
      <c r="AK26" s="42" t="str">
        <f>IFERROR(VLOOKUP($A26,'Arbeitsplatz Übersicht'!$B$2:$BK$9999,AK$2,FALSE),"")</f>
        <v/>
      </c>
      <c r="AL26" s="42" t="str">
        <f>IFERROR(VLOOKUP($A26,'Arbeitsplatz Übersicht'!$B$2:$BK$9999,AL$2,FALSE),"")</f>
        <v/>
      </c>
      <c r="AM26" s="42">
        <f>IFERROR(VLOOKUP($A26,'Arbeitsplatz Übersicht'!$B$2:$BK$9999,AM$2,FALSE),"")</f>
        <v>0</v>
      </c>
      <c r="AN26" s="42">
        <f>IFERROR(VLOOKUP($A26,'Arbeitsplatz Übersicht'!$B$2:$BK$9999,AN$2,FALSE),"")</f>
        <v>0</v>
      </c>
      <c r="AO26" s="42">
        <f>IFERROR(VLOOKUP($A26,'Arbeitsplatz Übersicht'!$B$2:$BK$9999,AO$2,FALSE),"")</f>
        <v>0</v>
      </c>
      <c r="AP26" s="42">
        <f>IFERROR(VLOOKUP($A26,'Arbeitsplatz Übersicht'!$B$2:$BK$9999,AP$2,FALSE),"")</f>
        <v>0</v>
      </c>
      <c r="AQ26" s="42" t="str">
        <f>IFERROR(VLOOKUP($A26,'Arbeitsplatz Übersicht'!$B$2:$BK$9999,AQ$2,FALSE),"")</f>
        <v/>
      </c>
      <c r="AR26" s="42" t="str">
        <f>IFERROR(VLOOKUP($A26,'Arbeitsplatz Übersicht'!$B$2:$BK$9999,AR$2,FALSE),"")</f>
        <v/>
      </c>
      <c r="AS26" s="42" t="str">
        <f>IFERROR(VLOOKUP($A26,'Arbeitsplatz Übersicht'!$B$2:$BK$9999,AS$2,FALSE),"")</f>
        <v/>
      </c>
    </row>
    <row r="27" spans="1:45" ht="42.6" customHeight="1" x14ac:dyDescent="0.25">
      <c r="A27" s="38" t="str">
        <f t="array" ref="A27">IFERROR(INDEX('Arbeitsplatz Übersicht'!$A$2:$A$9999,LARGE(('Arbeitsplatz Übersicht'!$AN$2:$AN$9999=TRUE)*(ROW('Arbeitsplatz Übersicht'!$AN$2:$AN$9999)-1),COUNTIF('Arbeitsplatz Übersicht'!$AN$2:$AN$9999,TRUE)+1-ROW('Arbeitsplatz Übersicht'!AN24))),"")</f>
        <v/>
      </c>
      <c r="B27" s="101"/>
      <c r="C27" s="127" t="str">
        <f>IFERROR(VLOOKUP($A27,'Arbeitsplatz Übersicht'!$A$2:$AW$9999,2,FALSE),"")</f>
        <v/>
      </c>
      <c r="D27" s="127" t="str">
        <f>IFERROR(VLOOKUP($A27,'Arbeitsplatz Übersicht'!$A$2:$AW$9999,26,FALSE),"")</f>
        <v/>
      </c>
      <c r="E27" s="127" t="str">
        <f>IFERROR(VLOOKUP($A27,'Arbeitsplatz Übersicht'!$A$2:$AW$9999,27,FALSE),"")</f>
        <v/>
      </c>
      <c r="F27" s="127" t="str">
        <f>IFERROR(VLOOKUP($A27,'Arbeitsplatz Übersicht'!$A$2:$AW$9999,28,FALSE),"")</f>
        <v/>
      </c>
      <c r="G27" s="127" t="str">
        <f>IFERROR(VLOOKUP($A27,'Arbeitsplatz Übersicht'!$A$2:$AW$9999,29,FALSE),"")</f>
        <v/>
      </c>
      <c r="H27" s="127" t="str">
        <f>IFERROR(VLOOKUP($A27,'Arbeitsplatz Übersicht'!$A$2:$AW$9999,30,FALSE),"")</f>
        <v/>
      </c>
      <c r="I27" s="127" t="str">
        <f>IFERROR(VLOOKUP($A27,'Arbeitsplatz Übersicht'!$A$2:$AW$9999,31,FALSE),"")</f>
        <v/>
      </c>
      <c r="J27" s="127" t="str">
        <f>IFERROR(VLOOKUP($A27,'Arbeitsplatz Übersicht'!$A$2:$AW$9999,32,FALSE),"")</f>
        <v/>
      </c>
      <c r="K27" s="127" t="str">
        <f>IFERROR(VLOOKUP($A27,'Arbeitsplatz Übersicht'!$A$2:$AW$9999,33,FALSE),"")</f>
        <v/>
      </c>
      <c r="L27" s="127" t="str">
        <f>IFERROR(VLOOKUP($A27,'Arbeitsplatz Übersicht'!$A$2:$AW$9999,34,FALSE),"")</f>
        <v/>
      </c>
      <c r="M27" s="128" t="str">
        <f>IFERROR(VLOOKUP($A27,'Arbeitsplatz Übersicht'!$A$2:$AW$9999,35,FALSE),"")</f>
        <v/>
      </c>
      <c r="N27" s="42" t="str">
        <f>IFERROR(VLOOKUP($A27,'Arbeitsplatz Übersicht'!$B$2:$BK$9999,23,FALSE),"")</f>
        <v/>
      </c>
      <c r="O27" s="42" t="str">
        <f>IFERROR(VLOOKUP($A27,'Arbeitsplatz Übersicht'!$B$2:$BK$9999,O$2,FALSE),"")</f>
        <v/>
      </c>
      <c r="P27" s="42" t="str">
        <f>IFERROR(VLOOKUP($A27,'Arbeitsplatz Übersicht'!$B$2:$BK$9999,P$2,FALSE),"")</f>
        <v/>
      </c>
      <c r="Q27" s="48" t="str">
        <f>IFERROR(VLOOKUP($A27,'Arbeitsplatz Übersicht'!$B$2:$BK$9999,Q$2,FALSE),"")</f>
        <v/>
      </c>
      <c r="R27" s="48" t="str">
        <f>IFERROR(VLOOKUP($A27,'Arbeitsplatz Übersicht'!$B$2:$BK$9999,R$2,FALSE),"")</f>
        <v/>
      </c>
      <c r="S27" s="42" t="str">
        <f>IFERROR(VLOOKUP($A27,'Arbeitsplatz Übersicht'!$B$2:$BK$9999,S$2,FALSE),"")</f>
        <v/>
      </c>
      <c r="T27" s="42" t="str">
        <f>IFERROR(VLOOKUP($A27,'Arbeitsplatz Übersicht'!$B$2:$BK$9999,T$2,FALSE),"")</f>
        <v/>
      </c>
      <c r="U27" s="42" t="str">
        <f>IFERROR(VLOOKUP($A27,'Arbeitsplatz Übersicht'!$B$2:$BK$9999,U$2,FALSE),"")</f>
        <v/>
      </c>
      <c r="V27" s="42" t="str">
        <f>IFERROR(VLOOKUP($A27,'Arbeitsplatz Übersicht'!$B$2:$BK$9999,V$2,FALSE),"")</f>
        <v/>
      </c>
      <c r="W27" s="42" t="str">
        <f>IFERROR(VLOOKUP($A27,'Arbeitsplatz Übersicht'!$B$2:$BK$9999,W$2,FALSE),"")</f>
        <v/>
      </c>
      <c r="X27" s="42" t="str">
        <f>IFERROR(VLOOKUP($A27,'Arbeitsplatz Übersicht'!$B$2:$BK$9999,X$2,FALSE),"")</f>
        <v/>
      </c>
      <c r="Y27" s="42" t="str">
        <f>IFERROR(VLOOKUP($A27,'Arbeitsplatz Übersicht'!$B$2:$BK$9999,Y$2,FALSE),"")</f>
        <v/>
      </c>
      <c r="Z27" s="42" t="str">
        <f>IFERROR(VLOOKUP($A27,'Arbeitsplatz Übersicht'!$B$2:$BK$9999,Z$2,FALSE),"")</f>
        <v/>
      </c>
      <c r="AA27" s="42" t="str">
        <f>IFERROR(VLOOKUP($A27,'Arbeitsplatz Übersicht'!$B$2:$BK$9999,AA$2,FALSE),"")</f>
        <v/>
      </c>
      <c r="AB27" s="42" t="str">
        <f>IFERROR(VLOOKUP($A27,'Arbeitsplatz Übersicht'!$B$2:$BK$9999,AB$2,FALSE),"")</f>
        <v/>
      </c>
      <c r="AC27" s="42" t="str">
        <f>IFERROR(VLOOKUP($A27,'Arbeitsplatz Übersicht'!$B$2:$BK$9999,AC$2,FALSE),"")</f>
        <v/>
      </c>
      <c r="AD27" s="42" t="str">
        <f>IFERROR(VLOOKUP($A27,'Arbeitsplatz Übersicht'!$B$2:$BK$9999,AD$2,FALSE),"")</f>
        <v/>
      </c>
      <c r="AE27" s="42" t="str">
        <f>IFERROR(VLOOKUP($A27,'Arbeitsplatz Übersicht'!$B$2:$BK$9999,AE$2,FALSE),"")</f>
        <v/>
      </c>
      <c r="AF27" s="42" t="str">
        <f>IFERROR(VLOOKUP($A27,'Arbeitsplatz Übersicht'!$B$2:$BK$9999,AF$2,FALSE),"")</f>
        <v/>
      </c>
      <c r="AG27" s="42" t="str">
        <f>IFERROR(VLOOKUP($A27,'Arbeitsplatz Übersicht'!$B$2:$BK$9999,AG$2,FALSE),"")</f>
        <v/>
      </c>
      <c r="AH27" s="42" t="str">
        <f>IFERROR(VLOOKUP($A27,'Arbeitsplatz Übersicht'!$B$2:$BK$9999,AH$2,FALSE),"")</f>
        <v/>
      </c>
      <c r="AI27" s="42">
        <f>IFERROR(VLOOKUP($A27,'Arbeitsplatz Übersicht'!$B$2:$BK$9999,AI$2,FALSE),"")</f>
        <v>0</v>
      </c>
      <c r="AJ27" s="42" t="str">
        <f>IFERROR(VLOOKUP($A27,'Arbeitsplatz Übersicht'!$B$2:$BK$9999,AJ$2,FALSE),"")</f>
        <v/>
      </c>
      <c r="AK27" s="42" t="str">
        <f>IFERROR(VLOOKUP($A27,'Arbeitsplatz Übersicht'!$B$2:$BK$9999,AK$2,FALSE),"")</f>
        <v/>
      </c>
      <c r="AL27" s="42" t="str">
        <f>IFERROR(VLOOKUP($A27,'Arbeitsplatz Übersicht'!$B$2:$BK$9999,AL$2,FALSE),"")</f>
        <v/>
      </c>
      <c r="AM27" s="42">
        <f>IFERROR(VLOOKUP($A27,'Arbeitsplatz Übersicht'!$B$2:$BK$9999,AM$2,FALSE),"")</f>
        <v>0</v>
      </c>
      <c r="AN27" s="42">
        <f>IFERROR(VLOOKUP($A27,'Arbeitsplatz Übersicht'!$B$2:$BK$9999,AN$2,FALSE),"")</f>
        <v>0</v>
      </c>
      <c r="AO27" s="42">
        <f>IFERROR(VLOOKUP($A27,'Arbeitsplatz Übersicht'!$B$2:$BK$9999,AO$2,FALSE),"")</f>
        <v>0</v>
      </c>
      <c r="AP27" s="42">
        <f>IFERROR(VLOOKUP($A27,'Arbeitsplatz Übersicht'!$B$2:$BK$9999,AP$2,FALSE),"")</f>
        <v>0</v>
      </c>
      <c r="AQ27" s="42" t="str">
        <f>IFERROR(VLOOKUP($A27,'Arbeitsplatz Übersicht'!$B$2:$BK$9999,AQ$2,FALSE),"")</f>
        <v/>
      </c>
      <c r="AR27" s="42" t="str">
        <f>IFERROR(VLOOKUP($A27,'Arbeitsplatz Übersicht'!$B$2:$BK$9999,AR$2,FALSE),"")</f>
        <v/>
      </c>
      <c r="AS27" s="42" t="str">
        <f>IFERROR(VLOOKUP($A27,'Arbeitsplatz Übersicht'!$B$2:$BK$9999,AS$2,FALSE),"")</f>
        <v/>
      </c>
    </row>
    <row r="28" spans="1:45" ht="42.6" customHeight="1" x14ac:dyDescent="0.25">
      <c r="A28" s="38" t="str">
        <f t="array" ref="A28">IFERROR(INDEX('Arbeitsplatz Übersicht'!$A$2:$A$9999,LARGE(('Arbeitsplatz Übersicht'!$AN$2:$AN$9999=TRUE)*(ROW('Arbeitsplatz Übersicht'!$AN$2:$AN$9999)-1),COUNTIF('Arbeitsplatz Übersicht'!$AN$2:$AN$9999,TRUE)+1-ROW('Arbeitsplatz Übersicht'!AN25))),"")</f>
        <v/>
      </c>
      <c r="B28" s="101"/>
      <c r="C28" s="127" t="str">
        <f>IFERROR(VLOOKUP($A28,'Arbeitsplatz Übersicht'!$A$2:$AW$9999,2,FALSE),"")</f>
        <v/>
      </c>
      <c r="D28" s="127" t="str">
        <f>IFERROR(VLOOKUP($A28,'Arbeitsplatz Übersicht'!$A$2:$AW$9999,26,FALSE),"")</f>
        <v/>
      </c>
      <c r="E28" s="127" t="str">
        <f>IFERROR(VLOOKUP($A28,'Arbeitsplatz Übersicht'!$A$2:$AW$9999,27,FALSE),"")</f>
        <v/>
      </c>
      <c r="F28" s="127" t="str">
        <f>IFERROR(VLOOKUP($A28,'Arbeitsplatz Übersicht'!$A$2:$AW$9999,28,FALSE),"")</f>
        <v/>
      </c>
      <c r="G28" s="127" t="str">
        <f>IFERROR(VLOOKUP($A28,'Arbeitsplatz Übersicht'!$A$2:$AW$9999,29,FALSE),"")</f>
        <v/>
      </c>
      <c r="H28" s="127" t="str">
        <f>IFERROR(VLOOKUP($A28,'Arbeitsplatz Übersicht'!$A$2:$AW$9999,30,FALSE),"")</f>
        <v/>
      </c>
      <c r="I28" s="127" t="str">
        <f>IFERROR(VLOOKUP($A28,'Arbeitsplatz Übersicht'!$A$2:$AW$9999,31,FALSE),"")</f>
        <v/>
      </c>
      <c r="J28" s="127" t="str">
        <f>IFERROR(VLOOKUP($A28,'Arbeitsplatz Übersicht'!$A$2:$AW$9999,32,FALSE),"")</f>
        <v/>
      </c>
      <c r="K28" s="127" t="str">
        <f>IFERROR(VLOOKUP($A28,'Arbeitsplatz Übersicht'!$A$2:$AW$9999,33,FALSE),"")</f>
        <v/>
      </c>
      <c r="L28" s="127" t="str">
        <f>IFERROR(VLOOKUP($A28,'Arbeitsplatz Übersicht'!$A$2:$AW$9999,34,FALSE),"")</f>
        <v/>
      </c>
      <c r="M28" s="128" t="str">
        <f>IFERROR(VLOOKUP($A28,'Arbeitsplatz Übersicht'!$A$2:$AW$9999,35,FALSE),"")</f>
        <v/>
      </c>
      <c r="N28" s="42" t="str">
        <f>IFERROR(VLOOKUP($A28,'Arbeitsplatz Übersicht'!$B$2:$BK$9999,23,FALSE),"")</f>
        <v/>
      </c>
      <c r="O28" s="42" t="str">
        <f>IFERROR(VLOOKUP($A28,'Arbeitsplatz Übersicht'!$B$2:$BK$9999,O$2,FALSE),"")</f>
        <v/>
      </c>
      <c r="P28" s="42" t="str">
        <f>IFERROR(VLOOKUP($A28,'Arbeitsplatz Übersicht'!$B$2:$BK$9999,P$2,FALSE),"")</f>
        <v/>
      </c>
      <c r="Q28" s="48" t="str">
        <f>IFERROR(VLOOKUP($A28,'Arbeitsplatz Übersicht'!$B$2:$BK$9999,Q$2,FALSE),"")</f>
        <v/>
      </c>
      <c r="R28" s="48" t="str">
        <f>IFERROR(VLOOKUP($A28,'Arbeitsplatz Übersicht'!$B$2:$BK$9999,R$2,FALSE),"")</f>
        <v/>
      </c>
      <c r="S28" s="42" t="str">
        <f>IFERROR(VLOOKUP($A28,'Arbeitsplatz Übersicht'!$B$2:$BK$9999,S$2,FALSE),"")</f>
        <v/>
      </c>
      <c r="T28" s="42" t="str">
        <f>IFERROR(VLOOKUP($A28,'Arbeitsplatz Übersicht'!$B$2:$BK$9999,T$2,FALSE),"")</f>
        <v/>
      </c>
      <c r="U28" s="42" t="str">
        <f>IFERROR(VLOOKUP($A28,'Arbeitsplatz Übersicht'!$B$2:$BK$9999,U$2,FALSE),"")</f>
        <v/>
      </c>
      <c r="V28" s="42" t="str">
        <f>IFERROR(VLOOKUP($A28,'Arbeitsplatz Übersicht'!$B$2:$BK$9999,V$2,FALSE),"")</f>
        <v/>
      </c>
      <c r="W28" s="42" t="str">
        <f>IFERROR(VLOOKUP($A28,'Arbeitsplatz Übersicht'!$B$2:$BK$9999,W$2,FALSE),"")</f>
        <v/>
      </c>
      <c r="X28" s="42" t="str">
        <f>IFERROR(VLOOKUP($A28,'Arbeitsplatz Übersicht'!$B$2:$BK$9999,X$2,FALSE),"")</f>
        <v/>
      </c>
      <c r="Y28" s="42" t="str">
        <f>IFERROR(VLOOKUP($A28,'Arbeitsplatz Übersicht'!$B$2:$BK$9999,Y$2,FALSE),"")</f>
        <v/>
      </c>
      <c r="Z28" s="42" t="str">
        <f>IFERROR(VLOOKUP($A28,'Arbeitsplatz Übersicht'!$B$2:$BK$9999,Z$2,FALSE),"")</f>
        <v/>
      </c>
      <c r="AA28" s="42" t="str">
        <f>IFERROR(VLOOKUP($A28,'Arbeitsplatz Übersicht'!$B$2:$BK$9999,AA$2,FALSE),"")</f>
        <v/>
      </c>
      <c r="AB28" s="42" t="str">
        <f>IFERROR(VLOOKUP($A28,'Arbeitsplatz Übersicht'!$B$2:$BK$9999,AB$2,FALSE),"")</f>
        <v/>
      </c>
      <c r="AC28" s="42" t="str">
        <f>IFERROR(VLOOKUP($A28,'Arbeitsplatz Übersicht'!$B$2:$BK$9999,AC$2,FALSE),"")</f>
        <v/>
      </c>
      <c r="AD28" s="42" t="str">
        <f>IFERROR(VLOOKUP($A28,'Arbeitsplatz Übersicht'!$B$2:$BK$9999,AD$2,FALSE),"")</f>
        <v/>
      </c>
      <c r="AE28" s="42" t="str">
        <f>IFERROR(VLOOKUP($A28,'Arbeitsplatz Übersicht'!$B$2:$BK$9999,AE$2,FALSE),"")</f>
        <v/>
      </c>
      <c r="AF28" s="42" t="str">
        <f>IFERROR(VLOOKUP($A28,'Arbeitsplatz Übersicht'!$B$2:$BK$9999,AF$2,FALSE),"")</f>
        <v/>
      </c>
      <c r="AG28" s="42" t="str">
        <f>IFERROR(VLOOKUP($A28,'Arbeitsplatz Übersicht'!$B$2:$BK$9999,AG$2,FALSE),"")</f>
        <v/>
      </c>
      <c r="AH28" s="42" t="str">
        <f>IFERROR(VLOOKUP($A28,'Arbeitsplatz Übersicht'!$B$2:$BK$9999,AH$2,FALSE),"")</f>
        <v/>
      </c>
      <c r="AI28" s="42">
        <f>IFERROR(VLOOKUP($A28,'Arbeitsplatz Übersicht'!$B$2:$BK$9999,AI$2,FALSE),"")</f>
        <v>0</v>
      </c>
      <c r="AJ28" s="42" t="str">
        <f>IFERROR(VLOOKUP($A28,'Arbeitsplatz Übersicht'!$B$2:$BK$9999,AJ$2,FALSE),"")</f>
        <v/>
      </c>
      <c r="AK28" s="42" t="str">
        <f>IFERROR(VLOOKUP($A28,'Arbeitsplatz Übersicht'!$B$2:$BK$9999,AK$2,FALSE),"")</f>
        <v/>
      </c>
      <c r="AL28" s="42" t="str">
        <f>IFERROR(VLOOKUP($A28,'Arbeitsplatz Übersicht'!$B$2:$BK$9999,AL$2,FALSE),"")</f>
        <v/>
      </c>
      <c r="AM28" s="42">
        <f>IFERROR(VLOOKUP($A28,'Arbeitsplatz Übersicht'!$B$2:$BK$9999,AM$2,FALSE),"")</f>
        <v>0</v>
      </c>
      <c r="AN28" s="42">
        <f>IFERROR(VLOOKUP($A28,'Arbeitsplatz Übersicht'!$B$2:$BK$9999,AN$2,FALSE),"")</f>
        <v>0</v>
      </c>
      <c r="AO28" s="42">
        <f>IFERROR(VLOOKUP($A28,'Arbeitsplatz Übersicht'!$B$2:$BK$9999,AO$2,FALSE),"")</f>
        <v>0</v>
      </c>
      <c r="AP28" s="42">
        <f>IFERROR(VLOOKUP($A28,'Arbeitsplatz Übersicht'!$B$2:$BK$9999,AP$2,FALSE),"")</f>
        <v>0</v>
      </c>
      <c r="AQ28" s="42" t="str">
        <f>IFERROR(VLOOKUP($A28,'Arbeitsplatz Übersicht'!$B$2:$BK$9999,AQ$2,FALSE),"")</f>
        <v/>
      </c>
      <c r="AR28" s="42" t="str">
        <f>IFERROR(VLOOKUP($A28,'Arbeitsplatz Übersicht'!$B$2:$BK$9999,AR$2,FALSE),"")</f>
        <v/>
      </c>
      <c r="AS28" s="42" t="str">
        <f>IFERROR(VLOOKUP($A28,'Arbeitsplatz Übersicht'!$B$2:$BK$9999,AS$2,FALSE),"")</f>
        <v/>
      </c>
    </row>
    <row r="29" spans="1:45" ht="42.6" customHeight="1" x14ac:dyDescent="0.25">
      <c r="A29" s="38" t="str">
        <f t="array" ref="A29">IFERROR(INDEX('Arbeitsplatz Übersicht'!$A$2:$A$9999,LARGE(('Arbeitsplatz Übersicht'!$AN$2:$AN$9999=TRUE)*(ROW('Arbeitsplatz Übersicht'!$AN$2:$AN$9999)-1),COUNTIF('Arbeitsplatz Übersicht'!$AN$2:$AN$9999,TRUE)+1-ROW('Arbeitsplatz Übersicht'!AN26))),"")</f>
        <v/>
      </c>
      <c r="B29" s="101"/>
      <c r="C29" s="127" t="str">
        <f>IFERROR(VLOOKUP($A29,'Arbeitsplatz Übersicht'!$A$2:$AW$9999,2,FALSE),"")</f>
        <v/>
      </c>
      <c r="D29" s="127" t="str">
        <f>IFERROR(VLOOKUP($A29,'Arbeitsplatz Übersicht'!$A$2:$AW$9999,26,FALSE),"")</f>
        <v/>
      </c>
      <c r="E29" s="127" t="str">
        <f>IFERROR(VLOOKUP($A29,'Arbeitsplatz Übersicht'!$A$2:$AW$9999,27,FALSE),"")</f>
        <v/>
      </c>
      <c r="F29" s="127" t="str">
        <f>IFERROR(VLOOKUP($A29,'Arbeitsplatz Übersicht'!$A$2:$AW$9999,28,FALSE),"")</f>
        <v/>
      </c>
      <c r="G29" s="127" t="str">
        <f>IFERROR(VLOOKUP($A29,'Arbeitsplatz Übersicht'!$A$2:$AW$9999,29,FALSE),"")</f>
        <v/>
      </c>
      <c r="H29" s="127" t="str">
        <f>IFERROR(VLOOKUP($A29,'Arbeitsplatz Übersicht'!$A$2:$AW$9999,30,FALSE),"")</f>
        <v/>
      </c>
      <c r="I29" s="127" t="str">
        <f>IFERROR(VLOOKUP($A29,'Arbeitsplatz Übersicht'!$A$2:$AW$9999,31,FALSE),"")</f>
        <v/>
      </c>
      <c r="J29" s="127" t="str">
        <f>IFERROR(VLOOKUP($A29,'Arbeitsplatz Übersicht'!$A$2:$AW$9999,32,FALSE),"")</f>
        <v/>
      </c>
      <c r="K29" s="127" t="str">
        <f>IFERROR(VLOOKUP($A29,'Arbeitsplatz Übersicht'!$A$2:$AW$9999,33,FALSE),"")</f>
        <v/>
      </c>
      <c r="L29" s="127" t="str">
        <f>IFERROR(VLOOKUP($A29,'Arbeitsplatz Übersicht'!$A$2:$AW$9999,34,FALSE),"")</f>
        <v/>
      </c>
      <c r="M29" s="128" t="str">
        <f>IFERROR(VLOOKUP($A29,'Arbeitsplatz Übersicht'!$A$2:$AW$9999,35,FALSE),"")</f>
        <v/>
      </c>
      <c r="N29" s="42" t="str">
        <f>IFERROR(VLOOKUP($A29,'Arbeitsplatz Übersicht'!$B$2:$BK$9999,23,FALSE),"")</f>
        <v/>
      </c>
      <c r="O29" s="42" t="str">
        <f>IFERROR(VLOOKUP($A29,'Arbeitsplatz Übersicht'!$B$2:$BK$9999,O$2,FALSE),"")</f>
        <v/>
      </c>
      <c r="P29" s="42" t="str">
        <f>IFERROR(VLOOKUP($A29,'Arbeitsplatz Übersicht'!$B$2:$BK$9999,P$2,FALSE),"")</f>
        <v/>
      </c>
      <c r="Q29" s="48" t="str">
        <f>IFERROR(VLOOKUP($A29,'Arbeitsplatz Übersicht'!$B$2:$BK$9999,Q$2,FALSE),"")</f>
        <v/>
      </c>
      <c r="R29" s="48" t="str">
        <f>IFERROR(VLOOKUP($A29,'Arbeitsplatz Übersicht'!$B$2:$BK$9999,R$2,FALSE),"")</f>
        <v/>
      </c>
      <c r="S29" s="42" t="str">
        <f>IFERROR(VLOOKUP($A29,'Arbeitsplatz Übersicht'!$B$2:$BK$9999,S$2,FALSE),"")</f>
        <v/>
      </c>
      <c r="T29" s="42" t="str">
        <f>IFERROR(VLOOKUP($A29,'Arbeitsplatz Übersicht'!$B$2:$BK$9999,T$2,FALSE),"")</f>
        <v/>
      </c>
      <c r="U29" s="42" t="str">
        <f>IFERROR(VLOOKUP($A29,'Arbeitsplatz Übersicht'!$B$2:$BK$9999,U$2,FALSE),"")</f>
        <v/>
      </c>
      <c r="V29" s="42" t="str">
        <f>IFERROR(VLOOKUP($A29,'Arbeitsplatz Übersicht'!$B$2:$BK$9999,V$2,FALSE),"")</f>
        <v/>
      </c>
      <c r="W29" s="42" t="str">
        <f>IFERROR(VLOOKUP($A29,'Arbeitsplatz Übersicht'!$B$2:$BK$9999,W$2,FALSE),"")</f>
        <v/>
      </c>
      <c r="X29" s="42" t="str">
        <f>IFERROR(VLOOKUP($A29,'Arbeitsplatz Übersicht'!$B$2:$BK$9999,X$2,FALSE),"")</f>
        <v/>
      </c>
      <c r="Y29" s="42" t="str">
        <f>IFERROR(VLOOKUP($A29,'Arbeitsplatz Übersicht'!$B$2:$BK$9999,Y$2,FALSE),"")</f>
        <v/>
      </c>
      <c r="Z29" s="42" t="str">
        <f>IFERROR(VLOOKUP($A29,'Arbeitsplatz Übersicht'!$B$2:$BK$9999,Z$2,FALSE),"")</f>
        <v/>
      </c>
      <c r="AA29" s="42" t="str">
        <f>IFERROR(VLOOKUP($A29,'Arbeitsplatz Übersicht'!$B$2:$BK$9999,AA$2,FALSE),"")</f>
        <v/>
      </c>
      <c r="AB29" s="42" t="str">
        <f>IFERROR(VLOOKUP($A29,'Arbeitsplatz Übersicht'!$B$2:$BK$9999,AB$2,FALSE),"")</f>
        <v/>
      </c>
      <c r="AC29" s="42" t="str">
        <f>IFERROR(VLOOKUP($A29,'Arbeitsplatz Übersicht'!$B$2:$BK$9999,AC$2,FALSE),"")</f>
        <v/>
      </c>
      <c r="AD29" s="42" t="str">
        <f>IFERROR(VLOOKUP($A29,'Arbeitsplatz Übersicht'!$B$2:$BK$9999,AD$2,FALSE),"")</f>
        <v/>
      </c>
      <c r="AE29" s="42" t="str">
        <f>IFERROR(VLOOKUP($A29,'Arbeitsplatz Übersicht'!$B$2:$BK$9999,AE$2,FALSE),"")</f>
        <v/>
      </c>
      <c r="AF29" s="42" t="str">
        <f>IFERROR(VLOOKUP($A29,'Arbeitsplatz Übersicht'!$B$2:$BK$9999,AF$2,FALSE),"")</f>
        <v/>
      </c>
      <c r="AG29" s="42" t="str">
        <f>IFERROR(VLOOKUP($A29,'Arbeitsplatz Übersicht'!$B$2:$BK$9999,AG$2,FALSE),"")</f>
        <v/>
      </c>
      <c r="AH29" s="42" t="str">
        <f>IFERROR(VLOOKUP($A29,'Arbeitsplatz Übersicht'!$B$2:$BK$9999,AH$2,FALSE),"")</f>
        <v/>
      </c>
      <c r="AI29" s="42">
        <f>IFERROR(VLOOKUP($A29,'Arbeitsplatz Übersicht'!$B$2:$BK$9999,AI$2,FALSE),"")</f>
        <v>0</v>
      </c>
      <c r="AJ29" s="42" t="str">
        <f>IFERROR(VLOOKUP($A29,'Arbeitsplatz Übersicht'!$B$2:$BK$9999,AJ$2,FALSE),"")</f>
        <v/>
      </c>
      <c r="AK29" s="42" t="str">
        <f>IFERROR(VLOOKUP($A29,'Arbeitsplatz Übersicht'!$B$2:$BK$9999,AK$2,FALSE),"")</f>
        <v/>
      </c>
      <c r="AL29" s="42" t="str">
        <f>IFERROR(VLOOKUP($A29,'Arbeitsplatz Übersicht'!$B$2:$BK$9999,AL$2,FALSE),"")</f>
        <v/>
      </c>
      <c r="AM29" s="42">
        <f>IFERROR(VLOOKUP($A29,'Arbeitsplatz Übersicht'!$B$2:$BK$9999,AM$2,FALSE),"")</f>
        <v>0</v>
      </c>
      <c r="AN29" s="42">
        <f>IFERROR(VLOOKUP($A29,'Arbeitsplatz Übersicht'!$B$2:$BK$9999,AN$2,FALSE),"")</f>
        <v>0</v>
      </c>
      <c r="AO29" s="42">
        <f>IFERROR(VLOOKUP($A29,'Arbeitsplatz Übersicht'!$B$2:$BK$9999,AO$2,FALSE),"")</f>
        <v>0</v>
      </c>
      <c r="AP29" s="42">
        <f>IFERROR(VLOOKUP($A29,'Arbeitsplatz Übersicht'!$B$2:$BK$9999,AP$2,FALSE),"")</f>
        <v>0</v>
      </c>
      <c r="AQ29" s="42" t="str">
        <f>IFERROR(VLOOKUP($A29,'Arbeitsplatz Übersicht'!$B$2:$BK$9999,AQ$2,FALSE),"")</f>
        <v/>
      </c>
      <c r="AR29" s="42" t="str">
        <f>IFERROR(VLOOKUP($A29,'Arbeitsplatz Übersicht'!$B$2:$BK$9999,AR$2,FALSE),"")</f>
        <v/>
      </c>
      <c r="AS29" s="42" t="str">
        <f>IFERROR(VLOOKUP($A29,'Arbeitsplatz Übersicht'!$B$2:$BK$9999,AS$2,FALSE),"")</f>
        <v/>
      </c>
    </row>
    <row r="30" spans="1:45" ht="42.6" customHeight="1" x14ac:dyDescent="0.25">
      <c r="A30" s="38" t="str">
        <f t="array" ref="A30">IFERROR(INDEX('Arbeitsplatz Übersicht'!$A$2:$A$9999,LARGE(('Arbeitsplatz Übersicht'!$AN$2:$AN$9999=TRUE)*(ROW('Arbeitsplatz Übersicht'!$AN$2:$AN$9999)-1),COUNTIF('Arbeitsplatz Übersicht'!$AN$2:$AN$9999,TRUE)+1-ROW('Arbeitsplatz Übersicht'!AN27))),"")</f>
        <v/>
      </c>
      <c r="B30" s="101"/>
      <c r="C30" s="127" t="str">
        <f>IFERROR(VLOOKUP($A30,'Arbeitsplatz Übersicht'!$A$2:$AW$9999,2,FALSE),"")</f>
        <v/>
      </c>
      <c r="D30" s="127" t="str">
        <f>IFERROR(VLOOKUP($A30,'Arbeitsplatz Übersicht'!$A$2:$AW$9999,26,FALSE),"")</f>
        <v/>
      </c>
      <c r="E30" s="127" t="str">
        <f>IFERROR(VLOOKUP($A30,'Arbeitsplatz Übersicht'!$A$2:$AW$9999,27,FALSE),"")</f>
        <v/>
      </c>
      <c r="F30" s="127" t="str">
        <f>IFERROR(VLOOKUP($A30,'Arbeitsplatz Übersicht'!$A$2:$AW$9999,28,FALSE),"")</f>
        <v/>
      </c>
      <c r="G30" s="127" t="str">
        <f>IFERROR(VLOOKUP($A30,'Arbeitsplatz Übersicht'!$A$2:$AW$9999,29,FALSE),"")</f>
        <v/>
      </c>
      <c r="H30" s="127" t="str">
        <f>IFERROR(VLOOKUP($A30,'Arbeitsplatz Übersicht'!$A$2:$AW$9999,30,FALSE),"")</f>
        <v/>
      </c>
      <c r="I30" s="127" t="str">
        <f>IFERROR(VLOOKUP($A30,'Arbeitsplatz Übersicht'!$A$2:$AW$9999,31,FALSE),"")</f>
        <v/>
      </c>
      <c r="J30" s="127" t="str">
        <f>IFERROR(VLOOKUP($A30,'Arbeitsplatz Übersicht'!$A$2:$AW$9999,32,FALSE),"")</f>
        <v/>
      </c>
      <c r="K30" s="127" t="str">
        <f>IFERROR(VLOOKUP($A30,'Arbeitsplatz Übersicht'!$A$2:$AW$9999,33,FALSE),"")</f>
        <v/>
      </c>
      <c r="L30" s="127" t="str">
        <f>IFERROR(VLOOKUP($A30,'Arbeitsplatz Übersicht'!$A$2:$AW$9999,34,FALSE),"")</f>
        <v/>
      </c>
      <c r="M30" s="128" t="str">
        <f>IFERROR(VLOOKUP($A30,'Arbeitsplatz Übersicht'!$A$2:$AW$9999,35,FALSE),"")</f>
        <v/>
      </c>
      <c r="N30" s="42" t="str">
        <f>IFERROR(VLOOKUP($A30,'Arbeitsplatz Übersicht'!$B$2:$BK$9999,23,FALSE),"")</f>
        <v/>
      </c>
      <c r="O30" s="42" t="str">
        <f>IFERROR(VLOOKUP($A30,'Arbeitsplatz Übersicht'!$B$2:$BK$9999,O$2,FALSE),"")</f>
        <v/>
      </c>
      <c r="P30" s="42" t="str">
        <f>IFERROR(VLOOKUP($A30,'Arbeitsplatz Übersicht'!$B$2:$BK$9999,P$2,FALSE),"")</f>
        <v/>
      </c>
      <c r="Q30" s="48" t="str">
        <f>IFERROR(VLOOKUP($A30,'Arbeitsplatz Übersicht'!$B$2:$BK$9999,Q$2,FALSE),"")</f>
        <v/>
      </c>
      <c r="R30" s="48" t="str">
        <f>IFERROR(VLOOKUP($A30,'Arbeitsplatz Übersicht'!$B$2:$BK$9999,R$2,FALSE),"")</f>
        <v/>
      </c>
      <c r="S30" s="42" t="str">
        <f>IFERROR(VLOOKUP($A30,'Arbeitsplatz Übersicht'!$B$2:$BK$9999,S$2,FALSE),"")</f>
        <v/>
      </c>
      <c r="T30" s="42" t="str">
        <f>IFERROR(VLOOKUP($A30,'Arbeitsplatz Übersicht'!$B$2:$BK$9999,T$2,FALSE),"")</f>
        <v/>
      </c>
      <c r="U30" s="42" t="str">
        <f>IFERROR(VLOOKUP($A30,'Arbeitsplatz Übersicht'!$B$2:$BK$9999,U$2,FALSE),"")</f>
        <v/>
      </c>
      <c r="V30" s="42" t="str">
        <f>IFERROR(VLOOKUP($A30,'Arbeitsplatz Übersicht'!$B$2:$BK$9999,V$2,FALSE),"")</f>
        <v/>
      </c>
      <c r="W30" s="42" t="str">
        <f>IFERROR(VLOOKUP($A30,'Arbeitsplatz Übersicht'!$B$2:$BK$9999,W$2,FALSE),"")</f>
        <v/>
      </c>
      <c r="X30" s="42" t="str">
        <f>IFERROR(VLOOKUP($A30,'Arbeitsplatz Übersicht'!$B$2:$BK$9999,X$2,FALSE),"")</f>
        <v/>
      </c>
      <c r="Y30" s="42" t="str">
        <f>IFERROR(VLOOKUP($A30,'Arbeitsplatz Übersicht'!$B$2:$BK$9999,Y$2,FALSE),"")</f>
        <v/>
      </c>
      <c r="Z30" s="42" t="str">
        <f>IFERROR(VLOOKUP($A30,'Arbeitsplatz Übersicht'!$B$2:$BK$9999,Z$2,FALSE),"")</f>
        <v/>
      </c>
      <c r="AA30" s="42" t="str">
        <f>IFERROR(VLOOKUP($A30,'Arbeitsplatz Übersicht'!$B$2:$BK$9999,AA$2,FALSE),"")</f>
        <v/>
      </c>
      <c r="AB30" s="42" t="str">
        <f>IFERROR(VLOOKUP($A30,'Arbeitsplatz Übersicht'!$B$2:$BK$9999,AB$2,FALSE),"")</f>
        <v/>
      </c>
      <c r="AC30" s="42" t="str">
        <f>IFERROR(VLOOKUP($A30,'Arbeitsplatz Übersicht'!$B$2:$BK$9999,AC$2,FALSE),"")</f>
        <v/>
      </c>
      <c r="AD30" s="42" t="str">
        <f>IFERROR(VLOOKUP($A30,'Arbeitsplatz Übersicht'!$B$2:$BK$9999,AD$2,FALSE),"")</f>
        <v/>
      </c>
      <c r="AE30" s="42" t="str">
        <f>IFERROR(VLOOKUP($A30,'Arbeitsplatz Übersicht'!$B$2:$BK$9999,AE$2,FALSE),"")</f>
        <v/>
      </c>
      <c r="AF30" s="42" t="str">
        <f>IFERROR(VLOOKUP($A30,'Arbeitsplatz Übersicht'!$B$2:$BK$9999,AF$2,FALSE),"")</f>
        <v/>
      </c>
      <c r="AG30" s="42" t="str">
        <f>IFERROR(VLOOKUP($A30,'Arbeitsplatz Übersicht'!$B$2:$BK$9999,AG$2,FALSE),"")</f>
        <v/>
      </c>
      <c r="AH30" s="42" t="str">
        <f>IFERROR(VLOOKUP($A30,'Arbeitsplatz Übersicht'!$B$2:$BK$9999,AH$2,FALSE),"")</f>
        <v/>
      </c>
      <c r="AI30" s="42">
        <f>IFERROR(VLOOKUP($A30,'Arbeitsplatz Übersicht'!$B$2:$BK$9999,AI$2,FALSE),"")</f>
        <v>0</v>
      </c>
      <c r="AJ30" s="42" t="str">
        <f>IFERROR(VLOOKUP($A30,'Arbeitsplatz Übersicht'!$B$2:$BK$9999,AJ$2,FALSE),"")</f>
        <v/>
      </c>
      <c r="AK30" s="42" t="str">
        <f>IFERROR(VLOOKUP($A30,'Arbeitsplatz Übersicht'!$B$2:$BK$9999,AK$2,FALSE),"")</f>
        <v/>
      </c>
      <c r="AL30" s="42" t="str">
        <f>IFERROR(VLOOKUP($A30,'Arbeitsplatz Übersicht'!$B$2:$BK$9999,AL$2,FALSE),"")</f>
        <v/>
      </c>
      <c r="AM30" s="42">
        <f>IFERROR(VLOOKUP($A30,'Arbeitsplatz Übersicht'!$B$2:$BK$9999,AM$2,FALSE),"")</f>
        <v>0</v>
      </c>
      <c r="AN30" s="42">
        <f>IFERROR(VLOOKUP($A30,'Arbeitsplatz Übersicht'!$B$2:$BK$9999,AN$2,FALSE),"")</f>
        <v>0</v>
      </c>
      <c r="AO30" s="42">
        <f>IFERROR(VLOOKUP($A30,'Arbeitsplatz Übersicht'!$B$2:$BK$9999,AO$2,FALSE),"")</f>
        <v>0</v>
      </c>
      <c r="AP30" s="42">
        <f>IFERROR(VLOOKUP($A30,'Arbeitsplatz Übersicht'!$B$2:$BK$9999,AP$2,FALSE),"")</f>
        <v>0</v>
      </c>
      <c r="AQ30" s="42" t="str">
        <f>IFERROR(VLOOKUP($A30,'Arbeitsplatz Übersicht'!$B$2:$BK$9999,AQ$2,FALSE),"")</f>
        <v/>
      </c>
      <c r="AR30" s="42" t="str">
        <f>IFERROR(VLOOKUP($A30,'Arbeitsplatz Übersicht'!$B$2:$BK$9999,AR$2,FALSE),"")</f>
        <v/>
      </c>
      <c r="AS30" s="42" t="str">
        <f>IFERROR(VLOOKUP($A30,'Arbeitsplatz Übersicht'!$B$2:$BK$9999,AS$2,FALSE),"")</f>
        <v/>
      </c>
    </row>
    <row r="31" spans="1:45" ht="42.6" customHeight="1" x14ac:dyDescent="0.25">
      <c r="A31" s="38" t="str">
        <f t="array" ref="A31">IFERROR(INDEX('Arbeitsplatz Übersicht'!$A$2:$A$9999,LARGE(('Arbeitsplatz Übersicht'!$AN$2:$AN$9999=TRUE)*(ROW('Arbeitsplatz Übersicht'!$AN$2:$AN$9999)-1),COUNTIF('Arbeitsplatz Übersicht'!$AN$2:$AN$9999,TRUE)+1-ROW('Arbeitsplatz Übersicht'!AN28))),"")</f>
        <v/>
      </c>
      <c r="B31" s="101"/>
      <c r="C31" s="127" t="str">
        <f>IFERROR(VLOOKUP($A31,'Arbeitsplatz Übersicht'!$A$2:$AW$9999,2,FALSE),"")</f>
        <v/>
      </c>
      <c r="D31" s="127" t="str">
        <f>IFERROR(VLOOKUP($A31,'Arbeitsplatz Übersicht'!$A$2:$AW$9999,26,FALSE),"")</f>
        <v/>
      </c>
      <c r="E31" s="127" t="str">
        <f>IFERROR(VLOOKUP($A31,'Arbeitsplatz Übersicht'!$A$2:$AW$9999,27,FALSE),"")</f>
        <v/>
      </c>
      <c r="F31" s="127" t="str">
        <f>IFERROR(VLOOKUP($A31,'Arbeitsplatz Übersicht'!$A$2:$AW$9999,28,FALSE),"")</f>
        <v/>
      </c>
      <c r="G31" s="127" t="str">
        <f>IFERROR(VLOOKUP($A31,'Arbeitsplatz Übersicht'!$A$2:$AW$9999,29,FALSE),"")</f>
        <v/>
      </c>
      <c r="H31" s="127" t="str">
        <f>IFERROR(VLOOKUP($A31,'Arbeitsplatz Übersicht'!$A$2:$AW$9999,30,FALSE),"")</f>
        <v/>
      </c>
      <c r="I31" s="127" t="str">
        <f>IFERROR(VLOOKUP($A31,'Arbeitsplatz Übersicht'!$A$2:$AW$9999,31,FALSE),"")</f>
        <v/>
      </c>
      <c r="J31" s="127" t="str">
        <f>IFERROR(VLOOKUP($A31,'Arbeitsplatz Übersicht'!$A$2:$AW$9999,32,FALSE),"")</f>
        <v/>
      </c>
      <c r="K31" s="127" t="str">
        <f>IFERROR(VLOOKUP($A31,'Arbeitsplatz Übersicht'!$A$2:$AW$9999,33,FALSE),"")</f>
        <v/>
      </c>
      <c r="L31" s="127" t="str">
        <f>IFERROR(VLOOKUP($A31,'Arbeitsplatz Übersicht'!$A$2:$AW$9999,34,FALSE),"")</f>
        <v/>
      </c>
      <c r="M31" s="128" t="str">
        <f>IFERROR(VLOOKUP($A31,'Arbeitsplatz Übersicht'!$A$2:$AW$9999,35,FALSE),"")</f>
        <v/>
      </c>
      <c r="N31" s="42" t="str">
        <f>IFERROR(VLOOKUP($A31,'Arbeitsplatz Übersicht'!$B$2:$BK$9999,23,FALSE),"")</f>
        <v/>
      </c>
      <c r="O31" s="42" t="str">
        <f>IFERROR(VLOOKUP($A31,'Arbeitsplatz Übersicht'!$B$2:$BK$9999,O$2,FALSE),"")</f>
        <v/>
      </c>
      <c r="P31" s="42" t="str">
        <f>IFERROR(VLOOKUP($A31,'Arbeitsplatz Übersicht'!$B$2:$BK$9999,P$2,FALSE),"")</f>
        <v/>
      </c>
      <c r="Q31" s="48" t="str">
        <f>IFERROR(VLOOKUP($A31,'Arbeitsplatz Übersicht'!$B$2:$BK$9999,Q$2,FALSE),"")</f>
        <v/>
      </c>
      <c r="R31" s="48" t="str">
        <f>IFERROR(VLOOKUP($A31,'Arbeitsplatz Übersicht'!$B$2:$BK$9999,R$2,FALSE),"")</f>
        <v/>
      </c>
      <c r="S31" s="42" t="str">
        <f>IFERROR(VLOOKUP($A31,'Arbeitsplatz Übersicht'!$B$2:$BK$9999,S$2,FALSE),"")</f>
        <v/>
      </c>
      <c r="T31" s="42" t="str">
        <f>IFERROR(VLOOKUP($A31,'Arbeitsplatz Übersicht'!$B$2:$BK$9999,T$2,FALSE),"")</f>
        <v/>
      </c>
      <c r="U31" s="42" t="str">
        <f>IFERROR(VLOOKUP($A31,'Arbeitsplatz Übersicht'!$B$2:$BK$9999,U$2,FALSE),"")</f>
        <v/>
      </c>
      <c r="V31" s="42" t="str">
        <f>IFERROR(VLOOKUP($A31,'Arbeitsplatz Übersicht'!$B$2:$BK$9999,V$2,FALSE),"")</f>
        <v/>
      </c>
      <c r="W31" s="42" t="str">
        <f>IFERROR(VLOOKUP($A31,'Arbeitsplatz Übersicht'!$B$2:$BK$9999,W$2,FALSE),"")</f>
        <v/>
      </c>
      <c r="X31" s="42" t="str">
        <f>IFERROR(VLOOKUP($A31,'Arbeitsplatz Übersicht'!$B$2:$BK$9999,X$2,FALSE),"")</f>
        <v/>
      </c>
      <c r="Y31" s="42" t="str">
        <f>IFERROR(VLOOKUP($A31,'Arbeitsplatz Übersicht'!$B$2:$BK$9999,Y$2,FALSE),"")</f>
        <v/>
      </c>
      <c r="Z31" s="42" t="str">
        <f>IFERROR(VLOOKUP($A31,'Arbeitsplatz Übersicht'!$B$2:$BK$9999,Z$2,FALSE),"")</f>
        <v/>
      </c>
      <c r="AA31" s="42" t="str">
        <f>IFERROR(VLOOKUP($A31,'Arbeitsplatz Übersicht'!$B$2:$BK$9999,AA$2,FALSE),"")</f>
        <v/>
      </c>
      <c r="AB31" s="42" t="str">
        <f>IFERROR(VLOOKUP($A31,'Arbeitsplatz Übersicht'!$B$2:$BK$9999,AB$2,FALSE),"")</f>
        <v/>
      </c>
      <c r="AC31" s="42" t="str">
        <f>IFERROR(VLOOKUP($A31,'Arbeitsplatz Übersicht'!$B$2:$BK$9999,AC$2,FALSE),"")</f>
        <v/>
      </c>
      <c r="AD31" s="42" t="str">
        <f>IFERROR(VLOOKUP($A31,'Arbeitsplatz Übersicht'!$B$2:$BK$9999,AD$2,FALSE),"")</f>
        <v/>
      </c>
      <c r="AE31" s="42" t="str">
        <f>IFERROR(VLOOKUP($A31,'Arbeitsplatz Übersicht'!$B$2:$BK$9999,AE$2,FALSE),"")</f>
        <v/>
      </c>
      <c r="AF31" s="42" t="str">
        <f>IFERROR(VLOOKUP($A31,'Arbeitsplatz Übersicht'!$B$2:$BK$9999,AF$2,FALSE),"")</f>
        <v/>
      </c>
      <c r="AG31" s="42" t="str">
        <f>IFERROR(VLOOKUP($A31,'Arbeitsplatz Übersicht'!$B$2:$BK$9999,AG$2,FALSE),"")</f>
        <v/>
      </c>
      <c r="AH31" s="42" t="str">
        <f>IFERROR(VLOOKUP($A31,'Arbeitsplatz Übersicht'!$B$2:$BK$9999,AH$2,FALSE),"")</f>
        <v/>
      </c>
      <c r="AI31" s="42">
        <f>IFERROR(VLOOKUP($A31,'Arbeitsplatz Übersicht'!$B$2:$BK$9999,AI$2,FALSE),"")</f>
        <v>0</v>
      </c>
      <c r="AJ31" s="42" t="str">
        <f>IFERROR(VLOOKUP($A31,'Arbeitsplatz Übersicht'!$B$2:$BK$9999,AJ$2,FALSE),"")</f>
        <v/>
      </c>
      <c r="AK31" s="42" t="str">
        <f>IFERROR(VLOOKUP($A31,'Arbeitsplatz Übersicht'!$B$2:$BK$9999,AK$2,FALSE),"")</f>
        <v/>
      </c>
      <c r="AL31" s="42" t="str">
        <f>IFERROR(VLOOKUP($A31,'Arbeitsplatz Übersicht'!$B$2:$BK$9999,AL$2,FALSE),"")</f>
        <v/>
      </c>
      <c r="AM31" s="42">
        <f>IFERROR(VLOOKUP($A31,'Arbeitsplatz Übersicht'!$B$2:$BK$9999,AM$2,FALSE),"")</f>
        <v>0</v>
      </c>
      <c r="AN31" s="42">
        <f>IFERROR(VLOOKUP($A31,'Arbeitsplatz Übersicht'!$B$2:$BK$9999,AN$2,FALSE),"")</f>
        <v>0</v>
      </c>
      <c r="AO31" s="42">
        <f>IFERROR(VLOOKUP($A31,'Arbeitsplatz Übersicht'!$B$2:$BK$9999,AO$2,FALSE),"")</f>
        <v>0</v>
      </c>
      <c r="AP31" s="42">
        <f>IFERROR(VLOOKUP($A31,'Arbeitsplatz Übersicht'!$B$2:$BK$9999,AP$2,FALSE),"")</f>
        <v>0</v>
      </c>
      <c r="AQ31" s="42" t="str">
        <f>IFERROR(VLOOKUP($A31,'Arbeitsplatz Übersicht'!$B$2:$BK$9999,AQ$2,FALSE),"")</f>
        <v/>
      </c>
      <c r="AR31" s="42" t="str">
        <f>IFERROR(VLOOKUP($A31,'Arbeitsplatz Übersicht'!$B$2:$BK$9999,AR$2,FALSE),"")</f>
        <v/>
      </c>
      <c r="AS31" s="42" t="str">
        <f>IFERROR(VLOOKUP($A31,'Arbeitsplatz Übersicht'!$B$2:$BK$9999,AS$2,FALSE),"")</f>
        <v/>
      </c>
    </row>
    <row r="32" spans="1:45" ht="42.6" customHeight="1" x14ac:dyDescent="0.25">
      <c r="A32" s="38" t="str">
        <f t="array" ref="A32">IFERROR(INDEX('Arbeitsplatz Übersicht'!$A$2:$A$9999,LARGE(('Arbeitsplatz Übersicht'!$AN$2:$AN$9999=TRUE)*(ROW('Arbeitsplatz Übersicht'!$AN$2:$AN$9999)-1),COUNTIF('Arbeitsplatz Übersicht'!$AN$2:$AN$9999,TRUE)+1-ROW('Arbeitsplatz Übersicht'!AN29))),"")</f>
        <v/>
      </c>
      <c r="B32" s="101"/>
      <c r="C32" s="127" t="str">
        <f>IFERROR(VLOOKUP($A32,'Arbeitsplatz Übersicht'!$A$2:$AW$9999,2,FALSE),"")</f>
        <v/>
      </c>
      <c r="D32" s="127" t="str">
        <f>IFERROR(VLOOKUP($A32,'Arbeitsplatz Übersicht'!$A$2:$AW$9999,26,FALSE),"")</f>
        <v/>
      </c>
      <c r="E32" s="127" t="str">
        <f>IFERROR(VLOOKUP($A32,'Arbeitsplatz Übersicht'!$A$2:$AW$9999,27,FALSE),"")</f>
        <v/>
      </c>
      <c r="F32" s="127" t="str">
        <f>IFERROR(VLOOKUP($A32,'Arbeitsplatz Übersicht'!$A$2:$AW$9999,28,FALSE),"")</f>
        <v/>
      </c>
      <c r="G32" s="127" t="str">
        <f>IFERROR(VLOOKUP($A32,'Arbeitsplatz Übersicht'!$A$2:$AW$9999,29,FALSE),"")</f>
        <v/>
      </c>
      <c r="H32" s="127" t="str">
        <f>IFERROR(VLOOKUP($A32,'Arbeitsplatz Übersicht'!$A$2:$AW$9999,30,FALSE),"")</f>
        <v/>
      </c>
      <c r="I32" s="127" t="str">
        <f>IFERROR(VLOOKUP($A32,'Arbeitsplatz Übersicht'!$A$2:$AW$9999,31,FALSE),"")</f>
        <v/>
      </c>
      <c r="J32" s="127" t="str">
        <f>IFERROR(VLOOKUP($A32,'Arbeitsplatz Übersicht'!$A$2:$AW$9999,32,FALSE),"")</f>
        <v/>
      </c>
      <c r="K32" s="127" t="str">
        <f>IFERROR(VLOOKUP($A32,'Arbeitsplatz Übersicht'!$A$2:$AW$9999,33,FALSE),"")</f>
        <v/>
      </c>
      <c r="L32" s="127" t="str">
        <f>IFERROR(VLOOKUP($A32,'Arbeitsplatz Übersicht'!$A$2:$AW$9999,34,FALSE),"")</f>
        <v/>
      </c>
      <c r="M32" s="128" t="str">
        <f>IFERROR(VLOOKUP($A32,'Arbeitsplatz Übersicht'!$A$2:$AW$9999,35,FALSE),"")</f>
        <v/>
      </c>
      <c r="N32" s="42" t="str">
        <f>IFERROR(VLOOKUP($A32,'Arbeitsplatz Übersicht'!$B$2:$BK$9999,23,FALSE),"")</f>
        <v/>
      </c>
      <c r="O32" s="42" t="str">
        <f>IFERROR(VLOOKUP($A32,'Arbeitsplatz Übersicht'!$B$2:$BK$9999,O$2,FALSE),"")</f>
        <v/>
      </c>
      <c r="P32" s="42" t="str">
        <f>IFERROR(VLOOKUP($A32,'Arbeitsplatz Übersicht'!$B$2:$BK$9999,P$2,FALSE),"")</f>
        <v/>
      </c>
      <c r="Q32" s="48" t="str">
        <f>IFERROR(VLOOKUP($A32,'Arbeitsplatz Übersicht'!$B$2:$BK$9999,Q$2,FALSE),"")</f>
        <v/>
      </c>
      <c r="R32" s="48" t="str">
        <f>IFERROR(VLOOKUP($A32,'Arbeitsplatz Übersicht'!$B$2:$BK$9999,R$2,FALSE),"")</f>
        <v/>
      </c>
      <c r="S32" s="42" t="str">
        <f>IFERROR(VLOOKUP($A32,'Arbeitsplatz Übersicht'!$B$2:$BK$9999,S$2,FALSE),"")</f>
        <v/>
      </c>
      <c r="T32" s="42" t="str">
        <f>IFERROR(VLOOKUP($A32,'Arbeitsplatz Übersicht'!$B$2:$BK$9999,T$2,FALSE),"")</f>
        <v/>
      </c>
      <c r="U32" s="42" t="str">
        <f>IFERROR(VLOOKUP($A32,'Arbeitsplatz Übersicht'!$B$2:$BK$9999,U$2,FALSE),"")</f>
        <v/>
      </c>
      <c r="V32" s="42" t="str">
        <f>IFERROR(VLOOKUP($A32,'Arbeitsplatz Übersicht'!$B$2:$BK$9999,V$2,FALSE),"")</f>
        <v/>
      </c>
      <c r="W32" s="42" t="str">
        <f>IFERROR(VLOOKUP($A32,'Arbeitsplatz Übersicht'!$B$2:$BK$9999,W$2,FALSE),"")</f>
        <v/>
      </c>
      <c r="X32" s="42" t="str">
        <f>IFERROR(VLOOKUP($A32,'Arbeitsplatz Übersicht'!$B$2:$BK$9999,X$2,FALSE),"")</f>
        <v/>
      </c>
      <c r="Y32" s="42" t="str">
        <f>IFERROR(VLOOKUP($A32,'Arbeitsplatz Übersicht'!$B$2:$BK$9999,Y$2,FALSE),"")</f>
        <v/>
      </c>
      <c r="Z32" s="42" t="str">
        <f>IFERROR(VLOOKUP($A32,'Arbeitsplatz Übersicht'!$B$2:$BK$9999,Z$2,FALSE),"")</f>
        <v/>
      </c>
      <c r="AA32" s="42" t="str">
        <f>IFERROR(VLOOKUP($A32,'Arbeitsplatz Übersicht'!$B$2:$BK$9999,AA$2,FALSE),"")</f>
        <v/>
      </c>
      <c r="AB32" s="42" t="str">
        <f>IFERROR(VLOOKUP($A32,'Arbeitsplatz Übersicht'!$B$2:$BK$9999,AB$2,FALSE),"")</f>
        <v/>
      </c>
      <c r="AC32" s="42" t="str">
        <f>IFERROR(VLOOKUP($A32,'Arbeitsplatz Übersicht'!$B$2:$BK$9999,AC$2,FALSE),"")</f>
        <v/>
      </c>
      <c r="AD32" s="42" t="str">
        <f>IFERROR(VLOOKUP($A32,'Arbeitsplatz Übersicht'!$B$2:$BK$9999,AD$2,FALSE),"")</f>
        <v/>
      </c>
      <c r="AE32" s="42" t="str">
        <f>IFERROR(VLOOKUP($A32,'Arbeitsplatz Übersicht'!$B$2:$BK$9999,AE$2,FALSE),"")</f>
        <v/>
      </c>
      <c r="AF32" s="42" t="str">
        <f>IFERROR(VLOOKUP($A32,'Arbeitsplatz Übersicht'!$B$2:$BK$9999,AF$2,FALSE),"")</f>
        <v/>
      </c>
      <c r="AG32" s="42" t="str">
        <f>IFERROR(VLOOKUP($A32,'Arbeitsplatz Übersicht'!$B$2:$BK$9999,AG$2,FALSE),"")</f>
        <v/>
      </c>
      <c r="AH32" s="42" t="str">
        <f>IFERROR(VLOOKUP($A32,'Arbeitsplatz Übersicht'!$B$2:$BK$9999,AH$2,FALSE),"")</f>
        <v/>
      </c>
      <c r="AI32" s="42">
        <f>IFERROR(VLOOKUP($A32,'Arbeitsplatz Übersicht'!$B$2:$BK$9999,AI$2,FALSE),"")</f>
        <v>0</v>
      </c>
      <c r="AJ32" s="42" t="str">
        <f>IFERROR(VLOOKUP($A32,'Arbeitsplatz Übersicht'!$B$2:$BK$9999,AJ$2,FALSE),"")</f>
        <v/>
      </c>
      <c r="AK32" s="42" t="str">
        <f>IFERROR(VLOOKUP($A32,'Arbeitsplatz Übersicht'!$B$2:$BK$9999,AK$2,FALSE),"")</f>
        <v/>
      </c>
      <c r="AL32" s="42" t="str">
        <f>IFERROR(VLOOKUP($A32,'Arbeitsplatz Übersicht'!$B$2:$BK$9999,AL$2,FALSE),"")</f>
        <v/>
      </c>
      <c r="AM32" s="42">
        <f>IFERROR(VLOOKUP($A32,'Arbeitsplatz Übersicht'!$B$2:$BK$9999,AM$2,FALSE),"")</f>
        <v>0</v>
      </c>
      <c r="AN32" s="42">
        <f>IFERROR(VLOOKUP($A32,'Arbeitsplatz Übersicht'!$B$2:$BK$9999,AN$2,FALSE),"")</f>
        <v>0</v>
      </c>
      <c r="AO32" s="42">
        <f>IFERROR(VLOOKUP($A32,'Arbeitsplatz Übersicht'!$B$2:$BK$9999,AO$2,FALSE),"")</f>
        <v>0</v>
      </c>
      <c r="AP32" s="42">
        <f>IFERROR(VLOOKUP($A32,'Arbeitsplatz Übersicht'!$B$2:$BK$9999,AP$2,FALSE),"")</f>
        <v>0</v>
      </c>
      <c r="AQ32" s="42" t="str">
        <f>IFERROR(VLOOKUP($A32,'Arbeitsplatz Übersicht'!$B$2:$BK$9999,AQ$2,FALSE),"")</f>
        <v/>
      </c>
      <c r="AR32" s="42" t="str">
        <f>IFERROR(VLOOKUP($A32,'Arbeitsplatz Übersicht'!$B$2:$BK$9999,AR$2,FALSE),"")</f>
        <v/>
      </c>
      <c r="AS32" s="42" t="str">
        <f>IFERROR(VLOOKUP($A32,'Arbeitsplatz Übersicht'!$B$2:$BK$9999,AS$2,FALSE),"")</f>
        <v/>
      </c>
    </row>
    <row r="33" spans="1:45" ht="42.6" customHeight="1" x14ac:dyDescent="0.25">
      <c r="A33" s="38" t="str">
        <f t="array" ref="A33">IFERROR(INDEX('Arbeitsplatz Übersicht'!$A$2:$A$9999,LARGE(('Arbeitsplatz Übersicht'!$AN$2:$AN$9999=TRUE)*(ROW('Arbeitsplatz Übersicht'!$AN$2:$AN$9999)-1),COUNTIF('Arbeitsplatz Übersicht'!$AN$2:$AN$9999,TRUE)+1-ROW('Arbeitsplatz Übersicht'!AN30))),"")</f>
        <v/>
      </c>
      <c r="B33" s="101"/>
      <c r="C33" s="127" t="str">
        <f>IFERROR(VLOOKUP($A33,'Arbeitsplatz Übersicht'!$A$2:$AW$9999,2,FALSE),"")</f>
        <v/>
      </c>
      <c r="D33" s="127" t="str">
        <f>IFERROR(VLOOKUP($A33,'Arbeitsplatz Übersicht'!$A$2:$AW$9999,26,FALSE),"")</f>
        <v/>
      </c>
      <c r="E33" s="127" t="str">
        <f>IFERROR(VLOOKUP($A33,'Arbeitsplatz Übersicht'!$A$2:$AW$9999,27,FALSE),"")</f>
        <v/>
      </c>
      <c r="F33" s="127" t="str">
        <f>IFERROR(VLOOKUP($A33,'Arbeitsplatz Übersicht'!$A$2:$AW$9999,28,FALSE),"")</f>
        <v/>
      </c>
      <c r="G33" s="127" t="str">
        <f>IFERROR(VLOOKUP($A33,'Arbeitsplatz Übersicht'!$A$2:$AW$9999,29,FALSE),"")</f>
        <v/>
      </c>
      <c r="H33" s="127" t="str">
        <f>IFERROR(VLOOKUP($A33,'Arbeitsplatz Übersicht'!$A$2:$AW$9999,30,FALSE),"")</f>
        <v/>
      </c>
      <c r="I33" s="127" t="str">
        <f>IFERROR(VLOOKUP($A33,'Arbeitsplatz Übersicht'!$A$2:$AW$9999,31,FALSE),"")</f>
        <v/>
      </c>
      <c r="J33" s="127" t="str">
        <f>IFERROR(VLOOKUP($A33,'Arbeitsplatz Übersicht'!$A$2:$AW$9999,32,FALSE),"")</f>
        <v/>
      </c>
      <c r="K33" s="127" t="str">
        <f>IFERROR(VLOOKUP($A33,'Arbeitsplatz Übersicht'!$A$2:$AW$9999,33,FALSE),"")</f>
        <v/>
      </c>
      <c r="L33" s="127" t="str">
        <f>IFERROR(VLOOKUP($A33,'Arbeitsplatz Übersicht'!$A$2:$AW$9999,34,FALSE),"")</f>
        <v/>
      </c>
      <c r="M33" s="128" t="str">
        <f>IFERROR(VLOOKUP($A33,'Arbeitsplatz Übersicht'!$A$2:$AW$9999,35,FALSE),"")</f>
        <v/>
      </c>
      <c r="N33" s="42" t="str">
        <f>IFERROR(VLOOKUP($A33,'Arbeitsplatz Übersicht'!$B$2:$BK$9999,23,FALSE),"")</f>
        <v/>
      </c>
      <c r="O33" s="42" t="str">
        <f>IFERROR(VLOOKUP($A33,'Arbeitsplatz Übersicht'!$B$2:$BK$9999,O$2,FALSE),"")</f>
        <v/>
      </c>
      <c r="P33" s="42" t="str">
        <f>IFERROR(VLOOKUP($A33,'Arbeitsplatz Übersicht'!$B$2:$BK$9999,P$2,FALSE),"")</f>
        <v/>
      </c>
      <c r="Q33" s="48" t="str">
        <f>IFERROR(VLOOKUP($A33,'Arbeitsplatz Übersicht'!$B$2:$BK$9999,Q$2,FALSE),"")</f>
        <v/>
      </c>
      <c r="R33" s="48" t="str">
        <f>IFERROR(VLOOKUP($A33,'Arbeitsplatz Übersicht'!$B$2:$BK$9999,R$2,FALSE),"")</f>
        <v/>
      </c>
      <c r="S33" s="42" t="str">
        <f>IFERROR(VLOOKUP($A33,'Arbeitsplatz Übersicht'!$B$2:$BK$9999,S$2,FALSE),"")</f>
        <v/>
      </c>
      <c r="T33" s="42" t="str">
        <f>IFERROR(VLOOKUP($A33,'Arbeitsplatz Übersicht'!$B$2:$BK$9999,T$2,FALSE),"")</f>
        <v/>
      </c>
      <c r="U33" s="42" t="str">
        <f>IFERROR(VLOOKUP($A33,'Arbeitsplatz Übersicht'!$B$2:$BK$9999,U$2,FALSE),"")</f>
        <v/>
      </c>
      <c r="V33" s="42" t="str">
        <f>IFERROR(VLOOKUP($A33,'Arbeitsplatz Übersicht'!$B$2:$BK$9999,V$2,FALSE),"")</f>
        <v/>
      </c>
      <c r="W33" s="42" t="str">
        <f>IFERROR(VLOOKUP($A33,'Arbeitsplatz Übersicht'!$B$2:$BK$9999,W$2,FALSE),"")</f>
        <v/>
      </c>
      <c r="X33" s="42" t="str">
        <f>IFERROR(VLOOKUP($A33,'Arbeitsplatz Übersicht'!$B$2:$BK$9999,X$2,FALSE),"")</f>
        <v/>
      </c>
      <c r="Y33" s="42" t="str">
        <f>IFERROR(VLOOKUP($A33,'Arbeitsplatz Übersicht'!$B$2:$BK$9999,Y$2,FALSE),"")</f>
        <v/>
      </c>
      <c r="Z33" s="42" t="str">
        <f>IFERROR(VLOOKUP($A33,'Arbeitsplatz Übersicht'!$B$2:$BK$9999,Z$2,FALSE),"")</f>
        <v/>
      </c>
      <c r="AA33" s="42" t="str">
        <f>IFERROR(VLOOKUP($A33,'Arbeitsplatz Übersicht'!$B$2:$BK$9999,AA$2,FALSE),"")</f>
        <v/>
      </c>
      <c r="AB33" s="42" t="str">
        <f>IFERROR(VLOOKUP($A33,'Arbeitsplatz Übersicht'!$B$2:$BK$9999,AB$2,FALSE),"")</f>
        <v/>
      </c>
      <c r="AC33" s="42" t="str">
        <f>IFERROR(VLOOKUP($A33,'Arbeitsplatz Übersicht'!$B$2:$BK$9999,AC$2,FALSE),"")</f>
        <v/>
      </c>
      <c r="AD33" s="42" t="str">
        <f>IFERROR(VLOOKUP($A33,'Arbeitsplatz Übersicht'!$B$2:$BK$9999,AD$2,FALSE),"")</f>
        <v/>
      </c>
      <c r="AE33" s="42" t="str">
        <f>IFERROR(VLOOKUP($A33,'Arbeitsplatz Übersicht'!$B$2:$BK$9999,AE$2,FALSE),"")</f>
        <v/>
      </c>
      <c r="AF33" s="42" t="str">
        <f>IFERROR(VLOOKUP($A33,'Arbeitsplatz Übersicht'!$B$2:$BK$9999,AF$2,FALSE),"")</f>
        <v/>
      </c>
      <c r="AG33" s="42" t="str">
        <f>IFERROR(VLOOKUP($A33,'Arbeitsplatz Übersicht'!$B$2:$BK$9999,AG$2,FALSE),"")</f>
        <v/>
      </c>
      <c r="AH33" s="42" t="str">
        <f>IFERROR(VLOOKUP($A33,'Arbeitsplatz Übersicht'!$B$2:$BK$9999,AH$2,FALSE),"")</f>
        <v/>
      </c>
      <c r="AI33" s="42">
        <f>IFERROR(VLOOKUP($A33,'Arbeitsplatz Übersicht'!$B$2:$BK$9999,AI$2,FALSE),"")</f>
        <v>0</v>
      </c>
      <c r="AJ33" s="42" t="str">
        <f>IFERROR(VLOOKUP($A33,'Arbeitsplatz Übersicht'!$B$2:$BK$9999,AJ$2,FALSE),"")</f>
        <v/>
      </c>
      <c r="AK33" s="42" t="str">
        <f>IFERROR(VLOOKUP($A33,'Arbeitsplatz Übersicht'!$B$2:$BK$9999,AK$2,FALSE),"")</f>
        <v/>
      </c>
      <c r="AL33" s="42" t="str">
        <f>IFERROR(VLOOKUP($A33,'Arbeitsplatz Übersicht'!$B$2:$BK$9999,AL$2,FALSE),"")</f>
        <v/>
      </c>
      <c r="AM33" s="42">
        <f>IFERROR(VLOOKUP($A33,'Arbeitsplatz Übersicht'!$B$2:$BK$9999,AM$2,FALSE),"")</f>
        <v>0</v>
      </c>
      <c r="AN33" s="42">
        <f>IFERROR(VLOOKUP($A33,'Arbeitsplatz Übersicht'!$B$2:$BK$9999,AN$2,FALSE),"")</f>
        <v>0</v>
      </c>
      <c r="AO33" s="42">
        <f>IFERROR(VLOOKUP($A33,'Arbeitsplatz Übersicht'!$B$2:$BK$9999,AO$2,FALSE),"")</f>
        <v>0</v>
      </c>
      <c r="AP33" s="42">
        <f>IFERROR(VLOOKUP($A33,'Arbeitsplatz Übersicht'!$B$2:$BK$9999,AP$2,FALSE),"")</f>
        <v>0</v>
      </c>
      <c r="AQ33" s="42" t="str">
        <f>IFERROR(VLOOKUP($A33,'Arbeitsplatz Übersicht'!$B$2:$BK$9999,AQ$2,FALSE),"")</f>
        <v/>
      </c>
      <c r="AR33" s="42" t="str">
        <f>IFERROR(VLOOKUP($A33,'Arbeitsplatz Übersicht'!$B$2:$BK$9999,AR$2,FALSE),"")</f>
        <v/>
      </c>
      <c r="AS33" s="42" t="str">
        <f>IFERROR(VLOOKUP($A33,'Arbeitsplatz Übersicht'!$B$2:$BK$9999,AS$2,FALSE),"")</f>
        <v/>
      </c>
    </row>
    <row r="34" spans="1:45" ht="42.6" customHeight="1" x14ac:dyDescent="0.25">
      <c r="A34" s="38" t="str">
        <f t="array" ref="A34">IFERROR(INDEX('Arbeitsplatz Übersicht'!$A$2:$A$9999,LARGE(('Arbeitsplatz Übersicht'!$AN$2:$AN$9999=TRUE)*(ROW('Arbeitsplatz Übersicht'!$AN$2:$AN$9999)-1),COUNTIF('Arbeitsplatz Übersicht'!$AN$2:$AN$9999,TRUE)+1-ROW('Arbeitsplatz Übersicht'!AN31))),"")</f>
        <v/>
      </c>
      <c r="B34" s="101"/>
      <c r="C34" s="127" t="str">
        <f>IFERROR(VLOOKUP($A34,'Arbeitsplatz Übersicht'!$A$2:$AW$9999,2,FALSE),"")</f>
        <v/>
      </c>
      <c r="D34" s="127" t="str">
        <f>IFERROR(VLOOKUP($A34,'Arbeitsplatz Übersicht'!$A$2:$AW$9999,26,FALSE),"")</f>
        <v/>
      </c>
      <c r="E34" s="127" t="str">
        <f>IFERROR(VLOOKUP($A34,'Arbeitsplatz Übersicht'!$A$2:$AW$9999,27,FALSE),"")</f>
        <v/>
      </c>
      <c r="F34" s="127" t="str">
        <f>IFERROR(VLOOKUP($A34,'Arbeitsplatz Übersicht'!$A$2:$AW$9999,28,FALSE),"")</f>
        <v/>
      </c>
      <c r="G34" s="127" t="str">
        <f>IFERROR(VLOOKUP($A34,'Arbeitsplatz Übersicht'!$A$2:$AW$9999,29,FALSE),"")</f>
        <v/>
      </c>
      <c r="H34" s="127" t="str">
        <f>IFERROR(VLOOKUP($A34,'Arbeitsplatz Übersicht'!$A$2:$AW$9999,30,FALSE),"")</f>
        <v/>
      </c>
      <c r="I34" s="127" t="str">
        <f>IFERROR(VLOOKUP($A34,'Arbeitsplatz Übersicht'!$A$2:$AW$9999,31,FALSE),"")</f>
        <v/>
      </c>
      <c r="J34" s="127" t="str">
        <f>IFERROR(VLOOKUP($A34,'Arbeitsplatz Übersicht'!$A$2:$AW$9999,32,FALSE),"")</f>
        <v/>
      </c>
      <c r="K34" s="127" t="str">
        <f>IFERROR(VLOOKUP($A34,'Arbeitsplatz Übersicht'!$A$2:$AW$9999,33,FALSE),"")</f>
        <v/>
      </c>
      <c r="L34" s="127" t="str">
        <f>IFERROR(VLOOKUP($A34,'Arbeitsplatz Übersicht'!$A$2:$AW$9999,34,FALSE),"")</f>
        <v/>
      </c>
      <c r="M34" s="128" t="str">
        <f>IFERROR(VLOOKUP($A34,'Arbeitsplatz Übersicht'!$A$2:$AW$9999,35,FALSE),"")</f>
        <v/>
      </c>
      <c r="N34" s="42" t="str">
        <f>IFERROR(VLOOKUP($A34,'Arbeitsplatz Übersicht'!$B$2:$BK$9999,23,FALSE),"")</f>
        <v/>
      </c>
      <c r="O34" s="42" t="str">
        <f>IFERROR(VLOOKUP($A34,'Arbeitsplatz Übersicht'!$B$2:$BK$9999,O$2,FALSE),"")</f>
        <v/>
      </c>
      <c r="P34" s="42" t="str">
        <f>IFERROR(VLOOKUP($A34,'Arbeitsplatz Übersicht'!$B$2:$BK$9999,P$2,FALSE),"")</f>
        <v/>
      </c>
      <c r="Q34" s="48" t="str">
        <f>IFERROR(VLOOKUP($A34,'Arbeitsplatz Übersicht'!$B$2:$BK$9999,Q$2,FALSE),"")</f>
        <v/>
      </c>
      <c r="R34" s="48" t="str">
        <f>IFERROR(VLOOKUP($A34,'Arbeitsplatz Übersicht'!$B$2:$BK$9999,R$2,FALSE),"")</f>
        <v/>
      </c>
      <c r="S34" s="42" t="str">
        <f>IFERROR(VLOOKUP($A34,'Arbeitsplatz Übersicht'!$B$2:$BK$9999,S$2,FALSE),"")</f>
        <v/>
      </c>
      <c r="T34" s="42" t="str">
        <f>IFERROR(VLOOKUP($A34,'Arbeitsplatz Übersicht'!$B$2:$BK$9999,T$2,FALSE),"")</f>
        <v/>
      </c>
      <c r="U34" s="42" t="str">
        <f>IFERROR(VLOOKUP($A34,'Arbeitsplatz Übersicht'!$B$2:$BK$9999,U$2,FALSE),"")</f>
        <v/>
      </c>
      <c r="V34" s="42" t="str">
        <f>IFERROR(VLOOKUP($A34,'Arbeitsplatz Übersicht'!$B$2:$BK$9999,V$2,FALSE),"")</f>
        <v/>
      </c>
      <c r="W34" s="42" t="str">
        <f>IFERROR(VLOOKUP($A34,'Arbeitsplatz Übersicht'!$B$2:$BK$9999,W$2,FALSE),"")</f>
        <v/>
      </c>
      <c r="X34" s="42" t="str">
        <f>IFERROR(VLOOKUP($A34,'Arbeitsplatz Übersicht'!$B$2:$BK$9999,X$2,FALSE),"")</f>
        <v/>
      </c>
      <c r="Y34" s="42" t="str">
        <f>IFERROR(VLOOKUP($A34,'Arbeitsplatz Übersicht'!$B$2:$BK$9999,Y$2,FALSE),"")</f>
        <v/>
      </c>
      <c r="Z34" s="42" t="str">
        <f>IFERROR(VLOOKUP($A34,'Arbeitsplatz Übersicht'!$B$2:$BK$9999,Z$2,FALSE),"")</f>
        <v/>
      </c>
      <c r="AA34" s="42" t="str">
        <f>IFERROR(VLOOKUP($A34,'Arbeitsplatz Übersicht'!$B$2:$BK$9999,AA$2,FALSE),"")</f>
        <v/>
      </c>
      <c r="AB34" s="42" t="str">
        <f>IFERROR(VLOOKUP($A34,'Arbeitsplatz Übersicht'!$B$2:$BK$9999,AB$2,FALSE),"")</f>
        <v/>
      </c>
      <c r="AC34" s="42" t="str">
        <f>IFERROR(VLOOKUP($A34,'Arbeitsplatz Übersicht'!$B$2:$BK$9999,AC$2,FALSE),"")</f>
        <v/>
      </c>
      <c r="AD34" s="42" t="str">
        <f>IFERROR(VLOOKUP($A34,'Arbeitsplatz Übersicht'!$B$2:$BK$9999,AD$2,FALSE),"")</f>
        <v/>
      </c>
      <c r="AE34" s="42" t="str">
        <f>IFERROR(VLOOKUP($A34,'Arbeitsplatz Übersicht'!$B$2:$BK$9999,AE$2,FALSE),"")</f>
        <v/>
      </c>
      <c r="AF34" s="42" t="str">
        <f>IFERROR(VLOOKUP($A34,'Arbeitsplatz Übersicht'!$B$2:$BK$9999,AF$2,FALSE),"")</f>
        <v/>
      </c>
      <c r="AG34" s="42" t="str">
        <f>IFERROR(VLOOKUP($A34,'Arbeitsplatz Übersicht'!$B$2:$BK$9999,AG$2,FALSE),"")</f>
        <v/>
      </c>
      <c r="AH34" s="42" t="str">
        <f>IFERROR(VLOOKUP($A34,'Arbeitsplatz Übersicht'!$B$2:$BK$9999,AH$2,FALSE),"")</f>
        <v/>
      </c>
      <c r="AI34" s="42">
        <f>IFERROR(VLOOKUP($A34,'Arbeitsplatz Übersicht'!$B$2:$BK$9999,AI$2,FALSE),"")</f>
        <v>0</v>
      </c>
      <c r="AJ34" s="42" t="str">
        <f>IFERROR(VLOOKUP($A34,'Arbeitsplatz Übersicht'!$B$2:$BK$9999,AJ$2,FALSE),"")</f>
        <v/>
      </c>
      <c r="AK34" s="42" t="str">
        <f>IFERROR(VLOOKUP($A34,'Arbeitsplatz Übersicht'!$B$2:$BK$9999,AK$2,FALSE),"")</f>
        <v/>
      </c>
      <c r="AL34" s="42" t="str">
        <f>IFERROR(VLOOKUP($A34,'Arbeitsplatz Übersicht'!$B$2:$BK$9999,AL$2,FALSE),"")</f>
        <v/>
      </c>
      <c r="AM34" s="42">
        <f>IFERROR(VLOOKUP($A34,'Arbeitsplatz Übersicht'!$B$2:$BK$9999,AM$2,FALSE),"")</f>
        <v>0</v>
      </c>
      <c r="AN34" s="42">
        <f>IFERROR(VLOOKUP($A34,'Arbeitsplatz Übersicht'!$B$2:$BK$9999,AN$2,FALSE),"")</f>
        <v>0</v>
      </c>
      <c r="AO34" s="42">
        <f>IFERROR(VLOOKUP($A34,'Arbeitsplatz Übersicht'!$B$2:$BK$9999,AO$2,FALSE),"")</f>
        <v>0</v>
      </c>
      <c r="AP34" s="42">
        <f>IFERROR(VLOOKUP($A34,'Arbeitsplatz Übersicht'!$B$2:$BK$9999,AP$2,FALSE),"")</f>
        <v>0</v>
      </c>
      <c r="AQ34" s="42" t="str">
        <f>IFERROR(VLOOKUP($A34,'Arbeitsplatz Übersicht'!$B$2:$BK$9999,AQ$2,FALSE),"")</f>
        <v/>
      </c>
      <c r="AR34" s="42" t="str">
        <f>IFERROR(VLOOKUP($A34,'Arbeitsplatz Übersicht'!$B$2:$BK$9999,AR$2,FALSE),"")</f>
        <v/>
      </c>
      <c r="AS34" s="42" t="str">
        <f>IFERROR(VLOOKUP($A34,'Arbeitsplatz Übersicht'!$B$2:$BK$9999,AS$2,FALSE),"")</f>
        <v/>
      </c>
    </row>
    <row r="35" spans="1:45" ht="42.6" customHeight="1" x14ac:dyDescent="0.25">
      <c r="A35" s="38" t="str">
        <f t="array" ref="A35">IFERROR(INDEX('Arbeitsplatz Übersicht'!$A$2:$A$9999,LARGE(('Arbeitsplatz Übersicht'!$AN$2:$AN$9999=TRUE)*(ROW('Arbeitsplatz Übersicht'!$AN$2:$AN$9999)-1),COUNTIF('Arbeitsplatz Übersicht'!$AN$2:$AN$9999,TRUE)+1-ROW('Arbeitsplatz Übersicht'!AN32))),"")</f>
        <v/>
      </c>
      <c r="B35" s="101"/>
      <c r="C35" s="127" t="str">
        <f>IFERROR(VLOOKUP($A35,'Arbeitsplatz Übersicht'!$A$2:$AW$9999,2,FALSE),"")</f>
        <v/>
      </c>
      <c r="D35" s="127" t="str">
        <f>IFERROR(VLOOKUP($A35,'Arbeitsplatz Übersicht'!$A$2:$AW$9999,26,FALSE),"")</f>
        <v/>
      </c>
      <c r="E35" s="127" t="str">
        <f>IFERROR(VLOOKUP($A35,'Arbeitsplatz Übersicht'!$A$2:$AW$9999,27,FALSE),"")</f>
        <v/>
      </c>
      <c r="F35" s="127" t="str">
        <f>IFERROR(VLOOKUP($A35,'Arbeitsplatz Übersicht'!$A$2:$AW$9999,28,FALSE),"")</f>
        <v/>
      </c>
      <c r="G35" s="127" t="str">
        <f>IFERROR(VLOOKUP($A35,'Arbeitsplatz Übersicht'!$A$2:$AW$9999,29,FALSE),"")</f>
        <v/>
      </c>
      <c r="H35" s="127" t="str">
        <f>IFERROR(VLOOKUP($A35,'Arbeitsplatz Übersicht'!$A$2:$AW$9999,30,FALSE),"")</f>
        <v/>
      </c>
      <c r="I35" s="127" t="str">
        <f>IFERROR(VLOOKUP($A35,'Arbeitsplatz Übersicht'!$A$2:$AW$9999,31,FALSE),"")</f>
        <v/>
      </c>
      <c r="J35" s="127" t="str">
        <f>IFERROR(VLOOKUP($A35,'Arbeitsplatz Übersicht'!$A$2:$AW$9999,32,FALSE),"")</f>
        <v/>
      </c>
      <c r="K35" s="127" t="str">
        <f>IFERROR(VLOOKUP($A35,'Arbeitsplatz Übersicht'!$A$2:$AW$9999,33,FALSE),"")</f>
        <v/>
      </c>
      <c r="L35" s="127" t="str">
        <f>IFERROR(VLOOKUP($A35,'Arbeitsplatz Übersicht'!$A$2:$AW$9999,34,FALSE),"")</f>
        <v/>
      </c>
      <c r="M35" s="128" t="str">
        <f>IFERROR(VLOOKUP($A35,'Arbeitsplatz Übersicht'!$A$2:$AW$9999,35,FALSE),"")</f>
        <v/>
      </c>
      <c r="N35" s="42" t="str">
        <f>IFERROR(VLOOKUP($A35,'Arbeitsplatz Übersicht'!$B$2:$BK$9999,23,FALSE),"")</f>
        <v/>
      </c>
      <c r="O35" s="42" t="str">
        <f>IFERROR(VLOOKUP($A35,'Arbeitsplatz Übersicht'!$B$2:$BK$9999,O$2,FALSE),"")</f>
        <v/>
      </c>
      <c r="P35" s="42" t="str">
        <f>IFERROR(VLOOKUP($A35,'Arbeitsplatz Übersicht'!$B$2:$BK$9999,P$2,FALSE),"")</f>
        <v/>
      </c>
      <c r="Q35" s="48" t="str">
        <f>IFERROR(VLOOKUP($A35,'Arbeitsplatz Übersicht'!$B$2:$BK$9999,Q$2,FALSE),"")</f>
        <v/>
      </c>
      <c r="R35" s="48" t="str">
        <f>IFERROR(VLOOKUP($A35,'Arbeitsplatz Übersicht'!$B$2:$BK$9999,R$2,FALSE),"")</f>
        <v/>
      </c>
      <c r="S35" s="42" t="str">
        <f>IFERROR(VLOOKUP($A35,'Arbeitsplatz Übersicht'!$B$2:$BK$9999,S$2,FALSE),"")</f>
        <v/>
      </c>
      <c r="T35" s="42" t="str">
        <f>IFERROR(VLOOKUP($A35,'Arbeitsplatz Übersicht'!$B$2:$BK$9999,T$2,FALSE),"")</f>
        <v/>
      </c>
      <c r="U35" s="42" t="str">
        <f>IFERROR(VLOOKUP($A35,'Arbeitsplatz Übersicht'!$B$2:$BK$9999,U$2,FALSE),"")</f>
        <v/>
      </c>
      <c r="V35" s="42" t="str">
        <f>IFERROR(VLOOKUP($A35,'Arbeitsplatz Übersicht'!$B$2:$BK$9999,V$2,FALSE),"")</f>
        <v/>
      </c>
      <c r="W35" s="42" t="str">
        <f>IFERROR(VLOOKUP($A35,'Arbeitsplatz Übersicht'!$B$2:$BK$9999,W$2,FALSE),"")</f>
        <v/>
      </c>
      <c r="X35" s="42" t="str">
        <f>IFERROR(VLOOKUP($A35,'Arbeitsplatz Übersicht'!$B$2:$BK$9999,X$2,FALSE),"")</f>
        <v/>
      </c>
      <c r="Y35" s="42" t="str">
        <f>IFERROR(VLOOKUP($A35,'Arbeitsplatz Übersicht'!$B$2:$BK$9999,Y$2,FALSE),"")</f>
        <v/>
      </c>
      <c r="Z35" s="42" t="str">
        <f>IFERROR(VLOOKUP($A35,'Arbeitsplatz Übersicht'!$B$2:$BK$9999,Z$2,FALSE),"")</f>
        <v/>
      </c>
      <c r="AA35" s="42" t="str">
        <f>IFERROR(VLOOKUP($A35,'Arbeitsplatz Übersicht'!$B$2:$BK$9999,AA$2,FALSE),"")</f>
        <v/>
      </c>
      <c r="AB35" s="42" t="str">
        <f>IFERROR(VLOOKUP($A35,'Arbeitsplatz Übersicht'!$B$2:$BK$9999,AB$2,FALSE),"")</f>
        <v/>
      </c>
      <c r="AC35" s="42" t="str">
        <f>IFERROR(VLOOKUP($A35,'Arbeitsplatz Übersicht'!$B$2:$BK$9999,AC$2,FALSE),"")</f>
        <v/>
      </c>
      <c r="AD35" s="42" t="str">
        <f>IFERROR(VLOOKUP($A35,'Arbeitsplatz Übersicht'!$B$2:$BK$9999,AD$2,FALSE),"")</f>
        <v/>
      </c>
      <c r="AE35" s="42" t="str">
        <f>IFERROR(VLOOKUP($A35,'Arbeitsplatz Übersicht'!$B$2:$BK$9999,AE$2,FALSE),"")</f>
        <v/>
      </c>
      <c r="AF35" s="42" t="str">
        <f>IFERROR(VLOOKUP($A35,'Arbeitsplatz Übersicht'!$B$2:$BK$9999,AF$2,FALSE),"")</f>
        <v/>
      </c>
      <c r="AG35" s="42" t="str">
        <f>IFERROR(VLOOKUP($A35,'Arbeitsplatz Übersicht'!$B$2:$BK$9999,AG$2,FALSE),"")</f>
        <v/>
      </c>
      <c r="AH35" s="42" t="str">
        <f>IFERROR(VLOOKUP($A35,'Arbeitsplatz Übersicht'!$B$2:$BK$9999,AH$2,FALSE),"")</f>
        <v/>
      </c>
      <c r="AI35" s="42">
        <f>IFERROR(VLOOKUP($A35,'Arbeitsplatz Übersicht'!$B$2:$BK$9999,AI$2,FALSE),"")</f>
        <v>0</v>
      </c>
      <c r="AJ35" s="42" t="str">
        <f>IFERROR(VLOOKUP($A35,'Arbeitsplatz Übersicht'!$B$2:$BK$9999,AJ$2,FALSE),"")</f>
        <v/>
      </c>
      <c r="AK35" s="42" t="str">
        <f>IFERROR(VLOOKUP($A35,'Arbeitsplatz Übersicht'!$B$2:$BK$9999,AK$2,FALSE),"")</f>
        <v/>
      </c>
      <c r="AL35" s="42" t="str">
        <f>IFERROR(VLOOKUP($A35,'Arbeitsplatz Übersicht'!$B$2:$BK$9999,AL$2,FALSE),"")</f>
        <v/>
      </c>
      <c r="AM35" s="42">
        <f>IFERROR(VLOOKUP($A35,'Arbeitsplatz Übersicht'!$B$2:$BK$9999,AM$2,FALSE),"")</f>
        <v>0</v>
      </c>
      <c r="AN35" s="42">
        <f>IFERROR(VLOOKUP($A35,'Arbeitsplatz Übersicht'!$B$2:$BK$9999,AN$2,FALSE),"")</f>
        <v>0</v>
      </c>
      <c r="AO35" s="42">
        <f>IFERROR(VLOOKUP($A35,'Arbeitsplatz Übersicht'!$B$2:$BK$9999,AO$2,FALSE),"")</f>
        <v>0</v>
      </c>
      <c r="AP35" s="42">
        <f>IFERROR(VLOOKUP($A35,'Arbeitsplatz Übersicht'!$B$2:$BK$9999,AP$2,FALSE),"")</f>
        <v>0</v>
      </c>
      <c r="AQ35" s="42" t="str">
        <f>IFERROR(VLOOKUP($A35,'Arbeitsplatz Übersicht'!$B$2:$BK$9999,AQ$2,FALSE),"")</f>
        <v/>
      </c>
      <c r="AR35" s="42" t="str">
        <f>IFERROR(VLOOKUP($A35,'Arbeitsplatz Übersicht'!$B$2:$BK$9999,AR$2,FALSE),"")</f>
        <v/>
      </c>
      <c r="AS35" s="42" t="str">
        <f>IFERROR(VLOOKUP($A35,'Arbeitsplatz Übersicht'!$B$2:$BK$9999,AS$2,FALSE),"")</f>
        <v/>
      </c>
    </row>
    <row r="36" spans="1:45" ht="42.6" customHeight="1" x14ac:dyDescent="0.25">
      <c r="A36" s="38" t="str">
        <f t="array" ref="A36">IFERROR(INDEX('Arbeitsplatz Übersicht'!$A$2:$A$9999,LARGE(('Arbeitsplatz Übersicht'!$AN$2:$AN$9999=TRUE)*(ROW('Arbeitsplatz Übersicht'!$AN$2:$AN$9999)-1),COUNTIF('Arbeitsplatz Übersicht'!$AN$2:$AN$9999,TRUE)+1-ROW('Arbeitsplatz Übersicht'!AN33))),"")</f>
        <v/>
      </c>
      <c r="B36" s="101"/>
      <c r="C36" s="127" t="str">
        <f>IFERROR(VLOOKUP($A36,'Arbeitsplatz Übersicht'!$A$2:$AW$9999,2,FALSE),"")</f>
        <v/>
      </c>
      <c r="D36" s="127" t="str">
        <f>IFERROR(VLOOKUP($A36,'Arbeitsplatz Übersicht'!$A$2:$AW$9999,26,FALSE),"")</f>
        <v/>
      </c>
      <c r="E36" s="127" t="str">
        <f>IFERROR(VLOOKUP($A36,'Arbeitsplatz Übersicht'!$A$2:$AW$9999,27,FALSE),"")</f>
        <v/>
      </c>
      <c r="F36" s="127" t="str">
        <f>IFERROR(VLOOKUP($A36,'Arbeitsplatz Übersicht'!$A$2:$AW$9999,28,FALSE),"")</f>
        <v/>
      </c>
      <c r="G36" s="127" t="str">
        <f>IFERROR(VLOOKUP($A36,'Arbeitsplatz Übersicht'!$A$2:$AW$9999,29,FALSE),"")</f>
        <v/>
      </c>
      <c r="H36" s="127" t="str">
        <f>IFERROR(VLOOKUP($A36,'Arbeitsplatz Übersicht'!$A$2:$AW$9999,30,FALSE),"")</f>
        <v/>
      </c>
      <c r="I36" s="127" t="str">
        <f>IFERROR(VLOOKUP($A36,'Arbeitsplatz Übersicht'!$A$2:$AW$9999,31,FALSE),"")</f>
        <v/>
      </c>
      <c r="J36" s="127" t="str">
        <f>IFERROR(VLOOKUP($A36,'Arbeitsplatz Übersicht'!$A$2:$AW$9999,32,FALSE),"")</f>
        <v/>
      </c>
      <c r="K36" s="127" t="str">
        <f>IFERROR(VLOOKUP($A36,'Arbeitsplatz Übersicht'!$A$2:$AW$9999,33,FALSE),"")</f>
        <v/>
      </c>
      <c r="L36" s="127" t="str">
        <f>IFERROR(VLOOKUP($A36,'Arbeitsplatz Übersicht'!$A$2:$AW$9999,34,FALSE),"")</f>
        <v/>
      </c>
      <c r="M36" s="128" t="str">
        <f>IFERROR(VLOOKUP($A36,'Arbeitsplatz Übersicht'!$A$2:$AW$9999,35,FALSE),"")</f>
        <v/>
      </c>
      <c r="N36" s="42" t="str">
        <f>IFERROR(VLOOKUP($A36,'Arbeitsplatz Übersicht'!$B$2:$BK$9999,23,FALSE),"")</f>
        <v/>
      </c>
      <c r="O36" s="42" t="str">
        <f>IFERROR(VLOOKUP($A36,'Arbeitsplatz Übersicht'!$B$2:$BK$9999,O$2,FALSE),"")</f>
        <v/>
      </c>
      <c r="P36" s="42" t="str">
        <f>IFERROR(VLOOKUP($A36,'Arbeitsplatz Übersicht'!$B$2:$BK$9999,P$2,FALSE),"")</f>
        <v/>
      </c>
      <c r="Q36" s="48" t="str">
        <f>IFERROR(VLOOKUP($A36,'Arbeitsplatz Übersicht'!$B$2:$BK$9999,Q$2,FALSE),"")</f>
        <v/>
      </c>
      <c r="R36" s="48" t="str">
        <f>IFERROR(VLOOKUP($A36,'Arbeitsplatz Übersicht'!$B$2:$BK$9999,R$2,FALSE),"")</f>
        <v/>
      </c>
      <c r="S36" s="42" t="str">
        <f>IFERROR(VLOOKUP($A36,'Arbeitsplatz Übersicht'!$B$2:$BK$9999,S$2,FALSE),"")</f>
        <v/>
      </c>
      <c r="T36" s="42" t="str">
        <f>IFERROR(VLOOKUP($A36,'Arbeitsplatz Übersicht'!$B$2:$BK$9999,T$2,FALSE),"")</f>
        <v/>
      </c>
      <c r="U36" s="42" t="str">
        <f>IFERROR(VLOOKUP($A36,'Arbeitsplatz Übersicht'!$B$2:$BK$9999,U$2,FALSE),"")</f>
        <v/>
      </c>
      <c r="V36" s="42" t="str">
        <f>IFERROR(VLOOKUP($A36,'Arbeitsplatz Übersicht'!$B$2:$BK$9999,V$2,FALSE),"")</f>
        <v/>
      </c>
      <c r="W36" s="42" t="str">
        <f>IFERROR(VLOOKUP($A36,'Arbeitsplatz Übersicht'!$B$2:$BK$9999,W$2,FALSE),"")</f>
        <v/>
      </c>
      <c r="X36" s="42" t="str">
        <f>IFERROR(VLOOKUP($A36,'Arbeitsplatz Übersicht'!$B$2:$BK$9999,X$2,FALSE),"")</f>
        <v/>
      </c>
      <c r="Y36" s="42" t="str">
        <f>IFERROR(VLOOKUP($A36,'Arbeitsplatz Übersicht'!$B$2:$BK$9999,Y$2,FALSE),"")</f>
        <v/>
      </c>
      <c r="Z36" s="42" t="str">
        <f>IFERROR(VLOOKUP($A36,'Arbeitsplatz Übersicht'!$B$2:$BK$9999,Z$2,FALSE),"")</f>
        <v/>
      </c>
      <c r="AA36" s="42" t="str">
        <f>IFERROR(VLOOKUP($A36,'Arbeitsplatz Übersicht'!$B$2:$BK$9999,AA$2,FALSE),"")</f>
        <v/>
      </c>
      <c r="AB36" s="42" t="str">
        <f>IFERROR(VLOOKUP($A36,'Arbeitsplatz Übersicht'!$B$2:$BK$9999,AB$2,FALSE),"")</f>
        <v/>
      </c>
      <c r="AC36" s="42" t="str">
        <f>IFERROR(VLOOKUP($A36,'Arbeitsplatz Übersicht'!$B$2:$BK$9999,AC$2,FALSE),"")</f>
        <v/>
      </c>
      <c r="AD36" s="42" t="str">
        <f>IFERROR(VLOOKUP($A36,'Arbeitsplatz Übersicht'!$B$2:$BK$9999,AD$2,FALSE),"")</f>
        <v/>
      </c>
      <c r="AE36" s="42" t="str">
        <f>IFERROR(VLOOKUP($A36,'Arbeitsplatz Übersicht'!$B$2:$BK$9999,AE$2,FALSE),"")</f>
        <v/>
      </c>
      <c r="AF36" s="42" t="str">
        <f>IFERROR(VLOOKUP($A36,'Arbeitsplatz Übersicht'!$B$2:$BK$9999,AF$2,FALSE),"")</f>
        <v/>
      </c>
      <c r="AG36" s="42" t="str">
        <f>IFERROR(VLOOKUP($A36,'Arbeitsplatz Übersicht'!$B$2:$BK$9999,AG$2,FALSE),"")</f>
        <v/>
      </c>
      <c r="AH36" s="42" t="str">
        <f>IFERROR(VLOOKUP($A36,'Arbeitsplatz Übersicht'!$B$2:$BK$9999,AH$2,FALSE),"")</f>
        <v/>
      </c>
      <c r="AI36" s="42">
        <f>IFERROR(VLOOKUP($A36,'Arbeitsplatz Übersicht'!$B$2:$BK$9999,AI$2,FALSE),"")</f>
        <v>0</v>
      </c>
      <c r="AJ36" s="42" t="str">
        <f>IFERROR(VLOOKUP($A36,'Arbeitsplatz Übersicht'!$B$2:$BK$9999,AJ$2,FALSE),"")</f>
        <v/>
      </c>
      <c r="AK36" s="42" t="str">
        <f>IFERROR(VLOOKUP($A36,'Arbeitsplatz Übersicht'!$B$2:$BK$9999,AK$2,FALSE),"")</f>
        <v/>
      </c>
      <c r="AL36" s="42" t="str">
        <f>IFERROR(VLOOKUP($A36,'Arbeitsplatz Übersicht'!$B$2:$BK$9999,AL$2,FALSE),"")</f>
        <v/>
      </c>
      <c r="AM36" s="42">
        <f>IFERROR(VLOOKUP($A36,'Arbeitsplatz Übersicht'!$B$2:$BK$9999,AM$2,FALSE),"")</f>
        <v>0</v>
      </c>
      <c r="AN36" s="42">
        <f>IFERROR(VLOOKUP($A36,'Arbeitsplatz Übersicht'!$B$2:$BK$9999,AN$2,FALSE),"")</f>
        <v>0</v>
      </c>
      <c r="AO36" s="42">
        <f>IFERROR(VLOOKUP($A36,'Arbeitsplatz Übersicht'!$B$2:$BK$9999,AO$2,FALSE),"")</f>
        <v>0</v>
      </c>
      <c r="AP36" s="42">
        <f>IFERROR(VLOOKUP($A36,'Arbeitsplatz Übersicht'!$B$2:$BK$9999,AP$2,FALSE),"")</f>
        <v>0</v>
      </c>
      <c r="AQ36" s="42" t="str">
        <f>IFERROR(VLOOKUP($A36,'Arbeitsplatz Übersicht'!$B$2:$BK$9999,AQ$2,FALSE),"")</f>
        <v/>
      </c>
      <c r="AR36" s="42" t="str">
        <f>IFERROR(VLOOKUP($A36,'Arbeitsplatz Übersicht'!$B$2:$BK$9999,AR$2,FALSE),"")</f>
        <v/>
      </c>
      <c r="AS36" s="42" t="str">
        <f>IFERROR(VLOOKUP($A36,'Arbeitsplatz Übersicht'!$B$2:$BK$9999,AS$2,FALSE),"")</f>
        <v/>
      </c>
    </row>
    <row r="37" spans="1:45" ht="42.6" customHeight="1" x14ac:dyDescent="0.25">
      <c r="A37" s="38" t="str">
        <f t="array" ref="A37">IFERROR(INDEX('Arbeitsplatz Übersicht'!$A$2:$A$9999,LARGE(('Arbeitsplatz Übersicht'!$AN$2:$AN$9999=TRUE)*(ROW('Arbeitsplatz Übersicht'!$AN$2:$AN$9999)-1),COUNTIF('Arbeitsplatz Übersicht'!$AN$2:$AN$9999,TRUE)+1-ROW('Arbeitsplatz Übersicht'!AN34))),"")</f>
        <v/>
      </c>
      <c r="B37" s="101"/>
      <c r="C37" s="127" t="str">
        <f>IFERROR(VLOOKUP($A37,'Arbeitsplatz Übersicht'!$A$2:$AW$9999,2,FALSE),"")</f>
        <v/>
      </c>
      <c r="D37" s="127" t="str">
        <f>IFERROR(VLOOKUP($A37,'Arbeitsplatz Übersicht'!$A$2:$AW$9999,26,FALSE),"")</f>
        <v/>
      </c>
      <c r="E37" s="127" t="str">
        <f>IFERROR(VLOOKUP($A37,'Arbeitsplatz Übersicht'!$A$2:$AW$9999,27,FALSE),"")</f>
        <v/>
      </c>
      <c r="F37" s="127" t="str">
        <f>IFERROR(VLOOKUP($A37,'Arbeitsplatz Übersicht'!$A$2:$AW$9999,28,FALSE),"")</f>
        <v/>
      </c>
      <c r="G37" s="127" t="str">
        <f>IFERROR(VLOOKUP($A37,'Arbeitsplatz Übersicht'!$A$2:$AW$9999,29,FALSE),"")</f>
        <v/>
      </c>
      <c r="H37" s="127" t="str">
        <f>IFERROR(VLOOKUP($A37,'Arbeitsplatz Übersicht'!$A$2:$AW$9999,30,FALSE),"")</f>
        <v/>
      </c>
      <c r="I37" s="127" t="str">
        <f>IFERROR(VLOOKUP($A37,'Arbeitsplatz Übersicht'!$A$2:$AW$9999,31,FALSE),"")</f>
        <v/>
      </c>
      <c r="J37" s="127" t="str">
        <f>IFERROR(VLOOKUP($A37,'Arbeitsplatz Übersicht'!$A$2:$AW$9999,32,FALSE),"")</f>
        <v/>
      </c>
      <c r="K37" s="127" t="str">
        <f>IFERROR(VLOOKUP($A37,'Arbeitsplatz Übersicht'!$A$2:$AW$9999,33,FALSE),"")</f>
        <v/>
      </c>
      <c r="L37" s="127" t="str">
        <f>IFERROR(VLOOKUP($A37,'Arbeitsplatz Übersicht'!$A$2:$AW$9999,34,FALSE),"")</f>
        <v/>
      </c>
      <c r="M37" s="128" t="str">
        <f>IFERROR(VLOOKUP($A37,'Arbeitsplatz Übersicht'!$A$2:$AW$9999,35,FALSE),"")</f>
        <v/>
      </c>
      <c r="N37" s="42" t="str">
        <f>IFERROR(VLOOKUP($A37,'Arbeitsplatz Übersicht'!$B$2:$BK$9999,23,FALSE),"")</f>
        <v/>
      </c>
      <c r="O37" s="42" t="str">
        <f>IFERROR(VLOOKUP($A37,'Arbeitsplatz Übersicht'!$B$2:$BK$9999,O$2,FALSE),"")</f>
        <v/>
      </c>
      <c r="P37" s="42" t="str">
        <f>IFERROR(VLOOKUP($A37,'Arbeitsplatz Übersicht'!$B$2:$BK$9999,P$2,FALSE),"")</f>
        <v/>
      </c>
      <c r="Q37" s="48" t="str">
        <f>IFERROR(VLOOKUP($A37,'Arbeitsplatz Übersicht'!$B$2:$BK$9999,Q$2,FALSE),"")</f>
        <v/>
      </c>
      <c r="R37" s="48" t="str">
        <f>IFERROR(VLOOKUP($A37,'Arbeitsplatz Übersicht'!$B$2:$BK$9999,R$2,FALSE),"")</f>
        <v/>
      </c>
      <c r="S37" s="42" t="str">
        <f>IFERROR(VLOOKUP($A37,'Arbeitsplatz Übersicht'!$B$2:$BK$9999,S$2,FALSE),"")</f>
        <v/>
      </c>
      <c r="T37" s="42" t="str">
        <f>IFERROR(VLOOKUP($A37,'Arbeitsplatz Übersicht'!$B$2:$BK$9999,T$2,FALSE),"")</f>
        <v/>
      </c>
      <c r="U37" s="42" t="str">
        <f>IFERROR(VLOOKUP($A37,'Arbeitsplatz Übersicht'!$B$2:$BK$9999,U$2,FALSE),"")</f>
        <v/>
      </c>
      <c r="V37" s="42" t="str">
        <f>IFERROR(VLOOKUP($A37,'Arbeitsplatz Übersicht'!$B$2:$BK$9999,V$2,FALSE),"")</f>
        <v/>
      </c>
      <c r="W37" s="42" t="str">
        <f>IFERROR(VLOOKUP($A37,'Arbeitsplatz Übersicht'!$B$2:$BK$9999,W$2,FALSE),"")</f>
        <v/>
      </c>
      <c r="X37" s="42" t="str">
        <f>IFERROR(VLOOKUP($A37,'Arbeitsplatz Übersicht'!$B$2:$BK$9999,X$2,FALSE),"")</f>
        <v/>
      </c>
      <c r="Y37" s="42" t="str">
        <f>IFERROR(VLOOKUP($A37,'Arbeitsplatz Übersicht'!$B$2:$BK$9999,Y$2,FALSE),"")</f>
        <v/>
      </c>
      <c r="Z37" s="42" t="str">
        <f>IFERROR(VLOOKUP($A37,'Arbeitsplatz Übersicht'!$B$2:$BK$9999,Z$2,FALSE),"")</f>
        <v/>
      </c>
      <c r="AA37" s="42" t="str">
        <f>IFERROR(VLOOKUP($A37,'Arbeitsplatz Übersicht'!$B$2:$BK$9999,AA$2,FALSE),"")</f>
        <v/>
      </c>
      <c r="AB37" s="42" t="str">
        <f>IFERROR(VLOOKUP($A37,'Arbeitsplatz Übersicht'!$B$2:$BK$9999,AB$2,FALSE),"")</f>
        <v/>
      </c>
      <c r="AC37" s="42" t="str">
        <f>IFERROR(VLOOKUP($A37,'Arbeitsplatz Übersicht'!$B$2:$BK$9999,AC$2,FALSE),"")</f>
        <v/>
      </c>
      <c r="AD37" s="42" t="str">
        <f>IFERROR(VLOOKUP($A37,'Arbeitsplatz Übersicht'!$B$2:$BK$9999,AD$2,FALSE),"")</f>
        <v/>
      </c>
      <c r="AE37" s="42" t="str">
        <f>IFERROR(VLOOKUP($A37,'Arbeitsplatz Übersicht'!$B$2:$BK$9999,AE$2,FALSE),"")</f>
        <v/>
      </c>
      <c r="AF37" s="42" t="str">
        <f>IFERROR(VLOOKUP($A37,'Arbeitsplatz Übersicht'!$B$2:$BK$9999,AF$2,FALSE),"")</f>
        <v/>
      </c>
      <c r="AG37" s="42" t="str">
        <f>IFERROR(VLOOKUP($A37,'Arbeitsplatz Übersicht'!$B$2:$BK$9999,AG$2,FALSE),"")</f>
        <v/>
      </c>
      <c r="AH37" s="42" t="str">
        <f>IFERROR(VLOOKUP($A37,'Arbeitsplatz Übersicht'!$B$2:$BK$9999,AH$2,FALSE),"")</f>
        <v/>
      </c>
      <c r="AI37" s="42">
        <f>IFERROR(VLOOKUP($A37,'Arbeitsplatz Übersicht'!$B$2:$BK$9999,AI$2,FALSE),"")</f>
        <v>0</v>
      </c>
      <c r="AJ37" s="42" t="str">
        <f>IFERROR(VLOOKUP($A37,'Arbeitsplatz Übersicht'!$B$2:$BK$9999,AJ$2,FALSE),"")</f>
        <v/>
      </c>
      <c r="AK37" s="42" t="str">
        <f>IFERROR(VLOOKUP($A37,'Arbeitsplatz Übersicht'!$B$2:$BK$9999,AK$2,FALSE),"")</f>
        <v/>
      </c>
      <c r="AL37" s="42" t="str">
        <f>IFERROR(VLOOKUP($A37,'Arbeitsplatz Übersicht'!$B$2:$BK$9999,AL$2,FALSE),"")</f>
        <v/>
      </c>
      <c r="AM37" s="42">
        <f>IFERROR(VLOOKUP($A37,'Arbeitsplatz Übersicht'!$B$2:$BK$9999,AM$2,FALSE),"")</f>
        <v>0</v>
      </c>
      <c r="AN37" s="42">
        <f>IFERROR(VLOOKUP($A37,'Arbeitsplatz Übersicht'!$B$2:$BK$9999,AN$2,FALSE),"")</f>
        <v>0</v>
      </c>
      <c r="AO37" s="42">
        <f>IFERROR(VLOOKUP($A37,'Arbeitsplatz Übersicht'!$B$2:$BK$9999,AO$2,FALSE),"")</f>
        <v>0</v>
      </c>
      <c r="AP37" s="42">
        <f>IFERROR(VLOOKUP($A37,'Arbeitsplatz Übersicht'!$B$2:$BK$9999,AP$2,FALSE),"")</f>
        <v>0</v>
      </c>
      <c r="AQ37" s="42" t="str">
        <f>IFERROR(VLOOKUP($A37,'Arbeitsplatz Übersicht'!$B$2:$BK$9999,AQ$2,FALSE),"")</f>
        <v/>
      </c>
      <c r="AR37" s="42" t="str">
        <f>IFERROR(VLOOKUP($A37,'Arbeitsplatz Übersicht'!$B$2:$BK$9999,AR$2,FALSE),"")</f>
        <v/>
      </c>
      <c r="AS37" s="42" t="str">
        <f>IFERROR(VLOOKUP($A37,'Arbeitsplatz Übersicht'!$B$2:$BK$9999,AS$2,FALSE),"")</f>
        <v/>
      </c>
    </row>
    <row r="38" spans="1:45" ht="42.6" customHeight="1" x14ac:dyDescent="0.25">
      <c r="A38" s="38" t="str">
        <f t="array" ref="A38">IFERROR(INDEX('Arbeitsplatz Übersicht'!$A$2:$A$9999,LARGE(('Arbeitsplatz Übersicht'!$AN$2:$AN$9999=TRUE)*(ROW('Arbeitsplatz Übersicht'!$AN$2:$AN$9999)-1),COUNTIF('Arbeitsplatz Übersicht'!$AN$2:$AN$9999,TRUE)+1-ROW('Arbeitsplatz Übersicht'!AN35))),"")</f>
        <v/>
      </c>
      <c r="B38" s="101"/>
      <c r="C38" s="127" t="str">
        <f>IFERROR(VLOOKUP($A38,'Arbeitsplatz Übersicht'!$A$2:$AW$9999,2,FALSE),"")</f>
        <v/>
      </c>
      <c r="D38" s="127" t="str">
        <f>IFERROR(VLOOKUP($A38,'Arbeitsplatz Übersicht'!$A$2:$AW$9999,26,FALSE),"")</f>
        <v/>
      </c>
      <c r="E38" s="127" t="str">
        <f>IFERROR(VLOOKUP($A38,'Arbeitsplatz Übersicht'!$A$2:$AW$9999,27,FALSE),"")</f>
        <v/>
      </c>
      <c r="F38" s="127" t="str">
        <f>IFERROR(VLOOKUP($A38,'Arbeitsplatz Übersicht'!$A$2:$AW$9999,28,FALSE),"")</f>
        <v/>
      </c>
      <c r="G38" s="127" t="str">
        <f>IFERROR(VLOOKUP($A38,'Arbeitsplatz Übersicht'!$A$2:$AW$9999,29,FALSE),"")</f>
        <v/>
      </c>
      <c r="H38" s="127" t="str">
        <f>IFERROR(VLOOKUP($A38,'Arbeitsplatz Übersicht'!$A$2:$AW$9999,30,FALSE),"")</f>
        <v/>
      </c>
      <c r="I38" s="127" t="str">
        <f>IFERROR(VLOOKUP($A38,'Arbeitsplatz Übersicht'!$A$2:$AW$9999,31,FALSE),"")</f>
        <v/>
      </c>
      <c r="J38" s="127" t="str">
        <f>IFERROR(VLOOKUP($A38,'Arbeitsplatz Übersicht'!$A$2:$AW$9999,32,FALSE),"")</f>
        <v/>
      </c>
      <c r="K38" s="127" t="str">
        <f>IFERROR(VLOOKUP($A38,'Arbeitsplatz Übersicht'!$A$2:$AW$9999,33,FALSE),"")</f>
        <v/>
      </c>
      <c r="L38" s="127" t="str">
        <f>IFERROR(VLOOKUP($A38,'Arbeitsplatz Übersicht'!$A$2:$AW$9999,34,FALSE),"")</f>
        <v/>
      </c>
      <c r="M38" s="128" t="str">
        <f>IFERROR(VLOOKUP($A38,'Arbeitsplatz Übersicht'!$A$2:$AW$9999,35,FALSE),"")</f>
        <v/>
      </c>
      <c r="N38" s="42" t="str">
        <f>IFERROR(VLOOKUP($A38,'Arbeitsplatz Übersicht'!$B$2:$BK$9999,23,FALSE),"")</f>
        <v/>
      </c>
      <c r="O38" s="42" t="str">
        <f>IFERROR(VLOOKUP($A38,'Arbeitsplatz Übersicht'!$B$2:$BK$9999,O$2,FALSE),"")</f>
        <v/>
      </c>
      <c r="P38" s="42" t="str">
        <f>IFERROR(VLOOKUP($A38,'Arbeitsplatz Übersicht'!$B$2:$BK$9999,P$2,FALSE),"")</f>
        <v/>
      </c>
      <c r="Q38" s="48" t="str">
        <f>IFERROR(VLOOKUP($A38,'Arbeitsplatz Übersicht'!$B$2:$BK$9999,Q$2,FALSE),"")</f>
        <v/>
      </c>
      <c r="R38" s="48" t="str">
        <f>IFERROR(VLOOKUP($A38,'Arbeitsplatz Übersicht'!$B$2:$BK$9999,R$2,FALSE),"")</f>
        <v/>
      </c>
      <c r="S38" s="42" t="str">
        <f>IFERROR(VLOOKUP($A38,'Arbeitsplatz Übersicht'!$B$2:$BK$9999,S$2,FALSE),"")</f>
        <v/>
      </c>
      <c r="T38" s="42" t="str">
        <f>IFERROR(VLOOKUP($A38,'Arbeitsplatz Übersicht'!$B$2:$BK$9999,T$2,FALSE),"")</f>
        <v/>
      </c>
      <c r="U38" s="42" t="str">
        <f>IFERROR(VLOOKUP($A38,'Arbeitsplatz Übersicht'!$B$2:$BK$9999,U$2,FALSE),"")</f>
        <v/>
      </c>
      <c r="V38" s="42" t="str">
        <f>IFERROR(VLOOKUP($A38,'Arbeitsplatz Übersicht'!$B$2:$BK$9999,V$2,FALSE),"")</f>
        <v/>
      </c>
      <c r="W38" s="42" t="str">
        <f>IFERROR(VLOOKUP($A38,'Arbeitsplatz Übersicht'!$B$2:$BK$9999,W$2,FALSE),"")</f>
        <v/>
      </c>
      <c r="X38" s="42" t="str">
        <f>IFERROR(VLOOKUP($A38,'Arbeitsplatz Übersicht'!$B$2:$BK$9999,X$2,FALSE),"")</f>
        <v/>
      </c>
      <c r="Y38" s="42" t="str">
        <f>IFERROR(VLOOKUP($A38,'Arbeitsplatz Übersicht'!$B$2:$BK$9999,Y$2,FALSE),"")</f>
        <v/>
      </c>
      <c r="Z38" s="42" t="str">
        <f>IFERROR(VLOOKUP($A38,'Arbeitsplatz Übersicht'!$B$2:$BK$9999,Z$2,FALSE),"")</f>
        <v/>
      </c>
      <c r="AA38" s="42" t="str">
        <f>IFERROR(VLOOKUP($A38,'Arbeitsplatz Übersicht'!$B$2:$BK$9999,AA$2,FALSE),"")</f>
        <v/>
      </c>
      <c r="AB38" s="42" t="str">
        <f>IFERROR(VLOOKUP($A38,'Arbeitsplatz Übersicht'!$B$2:$BK$9999,AB$2,FALSE),"")</f>
        <v/>
      </c>
      <c r="AC38" s="42" t="str">
        <f>IFERROR(VLOOKUP($A38,'Arbeitsplatz Übersicht'!$B$2:$BK$9999,AC$2,FALSE),"")</f>
        <v/>
      </c>
      <c r="AD38" s="42" t="str">
        <f>IFERROR(VLOOKUP($A38,'Arbeitsplatz Übersicht'!$B$2:$BK$9999,AD$2,FALSE),"")</f>
        <v/>
      </c>
      <c r="AE38" s="42" t="str">
        <f>IFERROR(VLOOKUP($A38,'Arbeitsplatz Übersicht'!$B$2:$BK$9999,AE$2,FALSE),"")</f>
        <v/>
      </c>
      <c r="AF38" s="42" t="str">
        <f>IFERROR(VLOOKUP($A38,'Arbeitsplatz Übersicht'!$B$2:$BK$9999,AF$2,FALSE),"")</f>
        <v/>
      </c>
      <c r="AG38" s="42" t="str">
        <f>IFERROR(VLOOKUP($A38,'Arbeitsplatz Übersicht'!$B$2:$BK$9999,AG$2,FALSE),"")</f>
        <v/>
      </c>
      <c r="AH38" s="42" t="str">
        <f>IFERROR(VLOOKUP($A38,'Arbeitsplatz Übersicht'!$B$2:$BK$9999,AH$2,FALSE),"")</f>
        <v/>
      </c>
      <c r="AI38" s="42">
        <f>IFERROR(VLOOKUP($A38,'Arbeitsplatz Übersicht'!$B$2:$BK$9999,AI$2,FALSE),"")</f>
        <v>0</v>
      </c>
      <c r="AJ38" s="42" t="str">
        <f>IFERROR(VLOOKUP($A38,'Arbeitsplatz Übersicht'!$B$2:$BK$9999,AJ$2,FALSE),"")</f>
        <v/>
      </c>
      <c r="AK38" s="42" t="str">
        <f>IFERROR(VLOOKUP($A38,'Arbeitsplatz Übersicht'!$B$2:$BK$9999,AK$2,FALSE),"")</f>
        <v/>
      </c>
      <c r="AL38" s="42" t="str">
        <f>IFERROR(VLOOKUP($A38,'Arbeitsplatz Übersicht'!$B$2:$BK$9999,AL$2,FALSE),"")</f>
        <v/>
      </c>
      <c r="AM38" s="42">
        <f>IFERROR(VLOOKUP($A38,'Arbeitsplatz Übersicht'!$B$2:$BK$9999,AM$2,FALSE),"")</f>
        <v>0</v>
      </c>
      <c r="AN38" s="42">
        <f>IFERROR(VLOOKUP($A38,'Arbeitsplatz Übersicht'!$B$2:$BK$9999,AN$2,FALSE),"")</f>
        <v>0</v>
      </c>
      <c r="AO38" s="42">
        <f>IFERROR(VLOOKUP($A38,'Arbeitsplatz Übersicht'!$B$2:$BK$9999,AO$2,FALSE),"")</f>
        <v>0</v>
      </c>
      <c r="AP38" s="42">
        <f>IFERROR(VLOOKUP($A38,'Arbeitsplatz Übersicht'!$B$2:$BK$9999,AP$2,FALSE),"")</f>
        <v>0</v>
      </c>
      <c r="AQ38" s="42" t="str">
        <f>IFERROR(VLOOKUP($A38,'Arbeitsplatz Übersicht'!$B$2:$BK$9999,AQ$2,FALSE),"")</f>
        <v/>
      </c>
      <c r="AR38" s="42" t="str">
        <f>IFERROR(VLOOKUP($A38,'Arbeitsplatz Übersicht'!$B$2:$BK$9999,AR$2,FALSE),"")</f>
        <v/>
      </c>
      <c r="AS38" s="42" t="str">
        <f>IFERROR(VLOOKUP($A38,'Arbeitsplatz Übersicht'!$B$2:$BK$9999,AS$2,FALSE),"")</f>
        <v/>
      </c>
    </row>
    <row r="39" spans="1:45" ht="42.6" customHeight="1" x14ac:dyDescent="0.25">
      <c r="A39" s="38" t="str">
        <f t="array" ref="A39">IFERROR(INDEX('Arbeitsplatz Übersicht'!$A$2:$A$9999,LARGE(('Arbeitsplatz Übersicht'!$AN$2:$AN$9999=TRUE)*(ROW('Arbeitsplatz Übersicht'!$AN$2:$AN$9999)-1),COUNTIF('Arbeitsplatz Übersicht'!$AN$2:$AN$9999,TRUE)+1-ROW('Arbeitsplatz Übersicht'!AN36))),"")</f>
        <v/>
      </c>
      <c r="B39" s="101"/>
      <c r="C39" s="127" t="str">
        <f>IFERROR(VLOOKUP($A39,'Arbeitsplatz Übersicht'!$A$2:$AW$9999,2,FALSE),"")</f>
        <v/>
      </c>
      <c r="D39" s="127" t="str">
        <f>IFERROR(VLOOKUP($A39,'Arbeitsplatz Übersicht'!$A$2:$AW$9999,26,FALSE),"")</f>
        <v/>
      </c>
      <c r="E39" s="127" t="str">
        <f>IFERROR(VLOOKUP($A39,'Arbeitsplatz Übersicht'!$A$2:$AW$9999,27,FALSE),"")</f>
        <v/>
      </c>
      <c r="F39" s="127" t="str">
        <f>IFERROR(VLOOKUP($A39,'Arbeitsplatz Übersicht'!$A$2:$AW$9999,28,FALSE),"")</f>
        <v/>
      </c>
      <c r="G39" s="127" t="str">
        <f>IFERROR(VLOOKUP($A39,'Arbeitsplatz Übersicht'!$A$2:$AW$9999,29,FALSE),"")</f>
        <v/>
      </c>
      <c r="H39" s="127" t="str">
        <f>IFERROR(VLOOKUP($A39,'Arbeitsplatz Übersicht'!$A$2:$AW$9999,30,FALSE),"")</f>
        <v/>
      </c>
      <c r="I39" s="127" t="str">
        <f>IFERROR(VLOOKUP($A39,'Arbeitsplatz Übersicht'!$A$2:$AW$9999,31,FALSE),"")</f>
        <v/>
      </c>
      <c r="J39" s="127" t="str">
        <f>IFERROR(VLOOKUP($A39,'Arbeitsplatz Übersicht'!$A$2:$AW$9999,32,FALSE),"")</f>
        <v/>
      </c>
      <c r="K39" s="127" t="str">
        <f>IFERROR(VLOOKUP($A39,'Arbeitsplatz Übersicht'!$A$2:$AW$9999,33,FALSE),"")</f>
        <v/>
      </c>
      <c r="L39" s="127" t="str">
        <f>IFERROR(VLOOKUP($A39,'Arbeitsplatz Übersicht'!$A$2:$AW$9999,34,FALSE),"")</f>
        <v/>
      </c>
      <c r="M39" s="128" t="str">
        <f>IFERROR(VLOOKUP($A39,'Arbeitsplatz Übersicht'!$A$2:$AW$9999,35,FALSE),"")</f>
        <v/>
      </c>
      <c r="N39" s="42" t="str">
        <f>IFERROR(VLOOKUP($A39,'Arbeitsplatz Übersicht'!$B$2:$BK$9999,23,FALSE),"")</f>
        <v/>
      </c>
      <c r="O39" s="42" t="str">
        <f>IFERROR(VLOOKUP($A39,'Arbeitsplatz Übersicht'!$B$2:$BK$9999,O$2,FALSE),"")</f>
        <v/>
      </c>
      <c r="P39" s="42" t="str">
        <f>IFERROR(VLOOKUP($A39,'Arbeitsplatz Übersicht'!$B$2:$BK$9999,P$2,FALSE),"")</f>
        <v/>
      </c>
      <c r="Q39" s="48" t="str">
        <f>IFERROR(VLOOKUP($A39,'Arbeitsplatz Übersicht'!$B$2:$BK$9999,Q$2,FALSE),"")</f>
        <v/>
      </c>
      <c r="R39" s="48" t="str">
        <f>IFERROR(VLOOKUP($A39,'Arbeitsplatz Übersicht'!$B$2:$BK$9999,R$2,FALSE),"")</f>
        <v/>
      </c>
      <c r="S39" s="42" t="str">
        <f>IFERROR(VLOOKUP($A39,'Arbeitsplatz Übersicht'!$B$2:$BK$9999,S$2,FALSE),"")</f>
        <v/>
      </c>
      <c r="T39" s="42" t="str">
        <f>IFERROR(VLOOKUP($A39,'Arbeitsplatz Übersicht'!$B$2:$BK$9999,T$2,FALSE),"")</f>
        <v/>
      </c>
      <c r="U39" s="42" t="str">
        <f>IFERROR(VLOOKUP($A39,'Arbeitsplatz Übersicht'!$B$2:$BK$9999,U$2,FALSE),"")</f>
        <v/>
      </c>
      <c r="V39" s="42" t="str">
        <f>IFERROR(VLOOKUP($A39,'Arbeitsplatz Übersicht'!$B$2:$BK$9999,V$2,FALSE),"")</f>
        <v/>
      </c>
      <c r="W39" s="42" t="str">
        <f>IFERROR(VLOOKUP($A39,'Arbeitsplatz Übersicht'!$B$2:$BK$9999,W$2,FALSE),"")</f>
        <v/>
      </c>
      <c r="X39" s="42" t="str">
        <f>IFERROR(VLOOKUP($A39,'Arbeitsplatz Übersicht'!$B$2:$BK$9999,X$2,FALSE),"")</f>
        <v/>
      </c>
      <c r="Y39" s="42" t="str">
        <f>IFERROR(VLOOKUP($A39,'Arbeitsplatz Übersicht'!$B$2:$BK$9999,Y$2,FALSE),"")</f>
        <v/>
      </c>
      <c r="Z39" s="42" t="str">
        <f>IFERROR(VLOOKUP($A39,'Arbeitsplatz Übersicht'!$B$2:$BK$9999,Z$2,FALSE),"")</f>
        <v/>
      </c>
      <c r="AA39" s="42" t="str">
        <f>IFERROR(VLOOKUP($A39,'Arbeitsplatz Übersicht'!$B$2:$BK$9999,AA$2,FALSE),"")</f>
        <v/>
      </c>
      <c r="AB39" s="42" t="str">
        <f>IFERROR(VLOOKUP($A39,'Arbeitsplatz Übersicht'!$B$2:$BK$9999,AB$2,FALSE),"")</f>
        <v/>
      </c>
      <c r="AC39" s="42" t="str">
        <f>IFERROR(VLOOKUP($A39,'Arbeitsplatz Übersicht'!$B$2:$BK$9999,AC$2,FALSE),"")</f>
        <v/>
      </c>
      <c r="AD39" s="42" t="str">
        <f>IFERROR(VLOOKUP($A39,'Arbeitsplatz Übersicht'!$B$2:$BK$9999,AD$2,FALSE),"")</f>
        <v/>
      </c>
      <c r="AE39" s="42" t="str">
        <f>IFERROR(VLOOKUP($A39,'Arbeitsplatz Übersicht'!$B$2:$BK$9999,AE$2,FALSE),"")</f>
        <v/>
      </c>
      <c r="AF39" s="42" t="str">
        <f>IFERROR(VLOOKUP($A39,'Arbeitsplatz Übersicht'!$B$2:$BK$9999,AF$2,FALSE),"")</f>
        <v/>
      </c>
      <c r="AG39" s="42" t="str">
        <f>IFERROR(VLOOKUP($A39,'Arbeitsplatz Übersicht'!$B$2:$BK$9999,AG$2,FALSE),"")</f>
        <v/>
      </c>
      <c r="AH39" s="42" t="str">
        <f>IFERROR(VLOOKUP($A39,'Arbeitsplatz Übersicht'!$B$2:$BK$9999,AH$2,FALSE),"")</f>
        <v/>
      </c>
      <c r="AI39" s="42">
        <f>IFERROR(VLOOKUP($A39,'Arbeitsplatz Übersicht'!$B$2:$BK$9999,AI$2,FALSE),"")</f>
        <v>0</v>
      </c>
      <c r="AJ39" s="42" t="str">
        <f>IFERROR(VLOOKUP($A39,'Arbeitsplatz Übersicht'!$B$2:$BK$9999,AJ$2,FALSE),"")</f>
        <v/>
      </c>
      <c r="AK39" s="42" t="str">
        <f>IFERROR(VLOOKUP($A39,'Arbeitsplatz Übersicht'!$B$2:$BK$9999,AK$2,FALSE),"")</f>
        <v/>
      </c>
      <c r="AL39" s="42" t="str">
        <f>IFERROR(VLOOKUP($A39,'Arbeitsplatz Übersicht'!$B$2:$BK$9999,AL$2,FALSE),"")</f>
        <v/>
      </c>
      <c r="AM39" s="42">
        <f>IFERROR(VLOOKUP($A39,'Arbeitsplatz Übersicht'!$B$2:$BK$9999,AM$2,FALSE),"")</f>
        <v>0</v>
      </c>
      <c r="AN39" s="42">
        <f>IFERROR(VLOOKUP($A39,'Arbeitsplatz Übersicht'!$B$2:$BK$9999,AN$2,FALSE),"")</f>
        <v>0</v>
      </c>
      <c r="AO39" s="42">
        <f>IFERROR(VLOOKUP($A39,'Arbeitsplatz Übersicht'!$B$2:$BK$9999,AO$2,FALSE),"")</f>
        <v>0</v>
      </c>
      <c r="AP39" s="42">
        <f>IFERROR(VLOOKUP($A39,'Arbeitsplatz Übersicht'!$B$2:$BK$9999,AP$2,FALSE),"")</f>
        <v>0</v>
      </c>
      <c r="AQ39" s="42" t="str">
        <f>IFERROR(VLOOKUP($A39,'Arbeitsplatz Übersicht'!$B$2:$BK$9999,AQ$2,FALSE),"")</f>
        <v/>
      </c>
      <c r="AR39" s="42" t="str">
        <f>IFERROR(VLOOKUP($A39,'Arbeitsplatz Übersicht'!$B$2:$BK$9999,AR$2,FALSE),"")</f>
        <v/>
      </c>
      <c r="AS39" s="42" t="str">
        <f>IFERROR(VLOOKUP($A39,'Arbeitsplatz Übersicht'!$B$2:$BK$9999,AS$2,FALSE),"")</f>
        <v/>
      </c>
    </row>
    <row r="40" spans="1:45" ht="42.6" customHeight="1" x14ac:dyDescent="0.25">
      <c r="A40" s="38" t="str">
        <f t="array" ref="A40">IFERROR(INDEX('Arbeitsplatz Übersicht'!$A$2:$A$9999,LARGE(('Arbeitsplatz Übersicht'!$AN$2:$AN$9999=TRUE)*(ROW('Arbeitsplatz Übersicht'!$AN$2:$AN$9999)-1),COUNTIF('Arbeitsplatz Übersicht'!$AN$2:$AN$9999,TRUE)+1-ROW('Arbeitsplatz Übersicht'!AN37))),"")</f>
        <v/>
      </c>
      <c r="B40" s="101"/>
      <c r="C40" s="127" t="str">
        <f>IFERROR(VLOOKUP($A40,'Arbeitsplatz Übersicht'!$A$2:$AW$9999,2,FALSE),"")</f>
        <v/>
      </c>
      <c r="D40" s="127" t="str">
        <f>IFERROR(VLOOKUP($A40,'Arbeitsplatz Übersicht'!$A$2:$AW$9999,26,FALSE),"")</f>
        <v/>
      </c>
      <c r="E40" s="127" t="str">
        <f>IFERROR(VLOOKUP($A40,'Arbeitsplatz Übersicht'!$A$2:$AW$9999,27,FALSE),"")</f>
        <v/>
      </c>
      <c r="F40" s="127" t="str">
        <f>IFERROR(VLOOKUP($A40,'Arbeitsplatz Übersicht'!$A$2:$AW$9999,28,FALSE),"")</f>
        <v/>
      </c>
      <c r="G40" s="127" t="str">
        <f>IFERROR(VLOOKUP($A40,'Arbeitsplatz Übersicht'!$A$2:$AW$9999,29,FALSE),"")</f>
        <v/>
      </c>
      <c r="H40" s="127" t="str">
        <f>IFERROR(VLOOKUP($A40,'Arbeitsplatz Übersicht'!$A$2:$AW$9999,30,FALSE),"")</f>
        <v/>
      </c>
      <c r="I40" s="127" t="str">
        <f>IFERROR(VLOOKUP($A40,'Arbeitsplatz Übersicht'!$A$2:$AW$9999,31,FALSE),"")</f>
        <v/>
      </c>
      <c r="J40" s="127" t="str">
        <f>IFERROR(VLOOKUP($A40,'Arbeitsplatz Übersicht'!$A$2:$AW$9999,32,FALSE),"")</f>
        <v/>
      </c>
      <c r="K40" s="127" t="str">
        <f>IFERROR(VLOOKUP($A40,'Arbeitsplatz Übersicht'!$A$2:$AW$9999,33,FALSE),"")</f>
        <v/>
      </c>
      <c r="L40" s="127" t="str">
        <f>IFERROR(VLOOKUP($A40,'Arbeitsplatz Übersicht'!$A$2:$AW$9999,34,FALSE),"")</f>
        <v/>
      </c>
      <c r="M40" s="128" t="str">
        <f>IFERROR(VLOOKUP($A40,'Arbeitsplatz Übersicht'!$A$2:$AW$9999,35,FALSE),"")</f>
        <v/>
      </c>
      <c r="N40" s="42" t="str">
        <f>IFERROR(VLOOKUP($A40,'Arbeitsplatz Übersicht'!$B$2:$BK$9999,23,FALSE),"")</f>
        <v/>
      </c>
      <c r="O40" s="42" t="str">
        <f>IFERROR(VLOOKUP($A40,'Arbeitsplatz Übersicht'!$B$2:$BK$9999,O$2,FALSE),"")</f>
        <v/>
      </c>
      <c r="P40" s="42" t="str">
        <f>IFERROR(VLOOKUP($A40,'Arbeitsplatz Übersicht'!$B$2:$BK$9999,P$2,FALSE),"")</f>
        <v/>
      </c>
      <c r="Q40" s="48" t="str">
        <f>IFERROR(VLOOKUP($A40,'Arbeitsplatz Übersicht'!$B$2:$BK$9999,Q$2,FALSE),"")</f>
        <v/>
      </c>
      <c r="R40" s="48" t="str">
        <f>IFERROR(VLOOKUP($A40,'Arbeitsplatz Übersicht'!$B$2:$BK$9999,R$2,FALSE),"")</f>
        <v/>
      </c>
      <c r="S40" s="42" t="str">
        <f>IFERROR(VLOOKUP($A40,'Arbeitsplatz Übersicht'!$B$2:$BK$9999,S$2,FALSE),"")</f>
        <v/>
      </c>
      <c r="T40" s="42" t="str">
        <f>IFERROR(VLOOKUP($A40,'Arbeitsplatz Übersicht'!$B$2:$BK$9999,T$2,FALSE),"")</f>
        <v/>
      </c>
      <c r="U40" s="42" t="str">
        <f>IFERROR(VLOOKUP($A40,'Arbeitsplatz Übersicht'!$B$2:$BK$9999,U$2,FALSE),"")</f>
        <v/>
      </c>
      <c r="V40" s="42" t="str">
        <f>IFERROR(VLOOKUP($A40,'Arbeitsplatz Übersicht'!$B$2:$BK$9999,V$2,FALSE),"")</f>
        <v/>
      </c>
      <c r="W40" s="42" t="str">
        <f>IFERROR(VLOOKUP($A40,'Arbeitsplatz Übersicht'!$B$2:$BK$9999,W$2,FALSE),"")</f>
        <v/>
      </c>
      <c r="X40" s="42" t="str">
        <f>IFERROR(VLOOKUP($A40,'Arbeitsplatz Übersicht'!$B$2:$BK$9999,X$2,FALSE),"")</f>
        <v/>
      </c>
      <c r="Y40" s="42" t="str">
        <f>IFERROR(VLOOKUP($A40,'Arbeitsplatz Übersicht'!$B$2:$BK$9999,Y$2,FALSE),"")</f>
        <v/>
      </c>
      <c r="Z40" s="42" t="str">
        <f>IFERROR(VLOOKUP($A40,'Arbeitsplatz Übersicht'!$B$2:$BK$9999,Z$2,FALSE),"")</f>
        <v/>
      </c>
      <c r="AA40" s="42" t="str">
        <f>IFERROR(VLOOKUP($A40,'Arbeitsplatz Übersicht'!$B$2:$BK$9999,AA$2,FALSE),"")</f>
        <v/>
      </c>
      <c r="AB40" s="42" t="str">
        <f>IFERROR(VLOOKUP($A40,'Arbeitsplatz Übersicht'!$B$2:$BK$9999,AB$2,FALSE),"")</f>
        <v/>
      </c>
      <c r="AC40" s="42" t="str">
        <f>IFERROR(VLOOKUP($A40,'Arbeitsplatz Übersicht'!$B$2:$BK$9999,AC$2,FALSE),"")</f>
        <v/>
      </c>
      <c r="AD40" s="42" t="str">
        <f>IFERROR(VLOOKUP($A40,'Arbeitsplatz Übersicht'!$B$2:$BK$9999,AD$2,FALSE),"")</f>
        <v/>
      </c>
      <c r="AE40" s="42" t="str">
        <f>IFERROR(VLOOKUP($A40,'Arbeitsplatz Übersicht'!$B$2:$BK$9999,AE$2,FALSE),"")</f>
        <v/>
      </c>
      <c r="AF40" s="42" t="str">
        <f>IFERROR(VLOOKUP($A40,'Arbeitsplatz Übersicht'!$B$2:$BK$9999,AF$2,FALSE),"")</f>
        <v/>
      </c>
      <c r="AG40" s="42" t="str">
        <f>IFERROR(VLOOKUP($A40,'Arbeitsplatz Übersicht'!$B$2:$BK$9999,AG$2,FALSE),"")</f>
        <v/>
      </c>
      <c r="AH40" s="42" t="str">
        <f>IFERROR(VLOOKUP($A40,'Arbeitsplatz Übersicht'!$B$2:$BK$9999,AH$2,FALSE),"")</f>
        <v/>
      </c>
      <c r="AI40" s="42">
        <f>IFERROR(VLOOKUP($A40,'Arbeitsplatz Übersicht'!$B$2:$BK$9999,AI$2,FALSE),"")</f>
        <v>0</v>
      </c>
      <c r="AJ40" s="42" t="str">
        <f>IFERROR(VLOOKUP($A40,'Arbeitsplatz Übersicht'!$B$2:$BK$9999,AJ$2,FALSE),"")</f>
        <v/>
      </c>
      <c r="AK40" s="42" t="str">
        <f>IFERROR(VLOOKUP($A40,'Arbeitsplatz Übersicht'!$B$2:$BK$9999,AK$2,FALSE),"")</f>
        <v/>
      </c>
      <c r="AL40" s="42" t="str">
        <f>IFERROR(VLOOKUP($A40,'Arbeitsplatz Übersicht'!$B$2:$BK$9999,AL$2,FALSE),"")</f>
        <v/>
      </c>
      <c r="AM40" s="42">
        <f>IFERROR(VLOOKUP($A40,'Arbeitsplatz Übersicht'!$B$2:$BK$9999,AM$2,FALSE),"")</f>
        <v>0</v>
      </c>
      <c r="AN40" s="42">
        <f>IFERROR(VLOOKUP($A40,'Arbeitsplatz Übersicht'!$B$2:$BK$9999,AN$2,FALSE),"")</f>
        <v>0</v>
      </c>
      <c r="AO40" s="42">
        <f>IFERROR(VLOOKUP($A40,'Arbeitsplatz Übersicht'!$B$2:$BK$9999,AO$2,FALSE),"")</f>
        <v>0</v>
      </c>
      <c r="AP40" s="42">
        <f>IFERROR(VLOOKUP($A40,'Arbeitsplatz Übersicht'!$B$2:$BK$9999,AP$2,FALSE),"")</f>
        <v>0</v>
      </c>
      <c r="AQ40" s="42" t="str">
        <f>IFERROR(VLOOKUP($A40,'Arbeitsplatz Übersicht'!$B$2:$BK$9999,AQ$2,FALSE),"")</f>
        <v/>
      </c>
      <c r="AR40" s="42" t="str">
        <f>IFERROR(VLOOKUP($A40,'Arbeitsplatz Übersicht'!$B$2:$BK$9999,AR$2,FALSE),"")</f>
        <v/>
      </c>
      <c r="AS40" s="42" t="str">
        <f>IFERROR(VLOOKUP($A40,'Arbeitsplatz Übersicht'!$B$2:$BK$9999,AS$2,FALSE),"")</f>
        <v/>
      </c>
    </row>
    <row r="41" spans="1:45" ht="42.6" customHeight="1" x14ac:dyDescent="0.25">
      <c r="A41" s="38" t="str">
        <f t="array" ref="A41">IFERROR(INDEX('Arbeitsplatz Übersicht'!$A$2:$A$9999,LARGE(('Arbeitsplatz Übersicht'!$AN$2:$AN$9999=TRUE)*(ROW('Arbeitsplatz Übersicht'!$AN$2:$AN$9999)-1),COUNTIF('Arbeitsplatz Übersicht'!$AN$2:$AN$9999,TRUE)+1-ROW('Arbeitsplatz Übersicht'!AN38))),"")</f>
        <v/>
      </c>
      <c r="B41" s="101"/>
      <c r="C41" s="127" t="str">
        <f>IFERROR(VLOOKUP($A41,'Arbeitsplatz Übersicht'!$A$2:$AW$9999,2,FALSE),"")</f>
        <v/>
      </c>
      <c r="D41" s="127" t="str">
        <f>IFERROR(VLOOKUP($A41,'Arbeitsplatz Übersicht'!$A$2:$AW$9999,26,FALSE),"")</f>
        <v/>
      </c>
      <c r="E41" s="127" t="str">
        <f>IFERROR(VLOOKUP($A41,'Arbeitsplatz Übersicht'!$A$2:$AW$9999,27,FALSE),"")</f>
        <v/>
      </c>
      <c r="F41" s="127" t="str">
        <f>IFERROR(VLOOKUP($A41,'Arbeitsplatz Übersicht'!$A$2:$AW$9999,28,FALSE),"")</f>
        <v/>
      </c>
      <c r="G41" s="127" t="str">
        <f>IFERROR(VLOOKUP($A41,'Arbeitsplatz Übersicht'!$A$2:$AW$9999,29,FALSE),"")</f>
        <v/>
      </c>
      <c r="H41" s="127" t="str">
        <f>IFERROR(VLOOKUP($A41,'Arbeitsplatz Übersicht'!$A$2:$AW$9999,30,FALSE),"")</f>
        <v/>
      </c>
      <c r="I41" s="127" t="str">
        <f>IFERROR(VLOOKUP($A41,'Arbeitsplatz Übersicht'!$A$2:$AW$9999,31,FALSE),"")</f>
        <v/>
      </c>
      <c r="J41" s="127" t="str">
        <f>IFERROR(VLOOKUP($A41,'Arbeitsplatz Übersicht'!$A$2:$AW$9999,32,FALSE),"")</f>
        <v/>
      </c>
      <c r="K41" s="127" t="str">
        <f>IFERROR(VLOOKUP($A41,'Arbeitsplatz Übersicht'!$A$2:$AW$9999,33,FALSE),"")</f>
        <v/>
      </c>
      <c r="L41" s="127" t="str">
        <f>IFERROR(VLOOKUP($A41,'Arbeitsplatz Übersicht'!$A$2:$AW$9999,34,FALSE),"")</f>
        <v/>
      </c>
      <c r="M41" s="128" t="str">
        <f>IFERROR(VLOOKUP($A41,'Arbeitsplatz Übersicht'!$A$2:$AW$9999,35,FALSE),"")</f>
        <v/>
      </c>
      <c r="N41" s="42" t="str">
        <f>IFERROR(VLOOKUP($A41,'Arbeitsplatz Übersicht'!$B$2:$BK$9999,23,FALSE),"")</f>
        <v/>
      </c>
      <c r="O41" s="42" t="str">
        <f>IFERROR(VLOOKUP($A41,'Arbeitsplatz Übersicht'!$B$2:$BK$9999,O$2,FALSE),"")</f>
        <v/>
      </c>
      <c r="P41" s="42" t="str">
        <f>IFERROR(VLOOKUP($A41,'Arbeitsplatz Übersicht'!$B$2:$BK$9999,P$2,FALSE),"")</f>
        <v/>
      </c>
      <c r="Q41" s="48" t="str">
        <f>IFERROR(VLOOKUP($A41,'Arbeitsplatz Übersicht'!$B$2:$BK$9999,Q$2,FALSE),"")</f>
        <v/>
      </c>
      <c r="R41" s="48" t="str">
        <f>IFERROR(VLOOKUP($A41,'Arbeitsplatz Übersicht'!$B$2:$BK$9999,R$2,FALSE),"")</f>
        <v/>
      </c>
      <c r="S41" s="42" t="str">
        <f>IFERROR(VLOOKUP($A41,'Arbeitsplatz Übersicht'!$B$2:$BK$9999,S$2,FALSE),"")</f>
        <v/>
      </c>
      <c r="T41" s="42" t="str">
        <f>IFERROR(VLOOKUP($A41,'Arbeitsplatz Übersicht'!$B$2:$BK$9999,T$2,FALSE),"")</f>
        <v/>
      </c>
      <c r="U41" s="42" t="str">
        <f>IFERROR(VLOOKUP($A41,'Arbeitsplatz Übersicht'!$B$2:$BK$9999,U$2,FALSE),"")</f>
        <v/>
      </c>
      <c r="V41" s="42" t="str">
        <f>IFERROR(VLOOKUP($A41,'Arbeitsplatz Übersicht'!$B$2:$BK$9999,V$2,FALSE),"")</f>
        <v/>
      </c>
      <c r="W41" s="42" t="str">
        <f>IFERROR(VLOOKUP($A41,'Arbeitsplatz Übersicht'!$B$2:$BK$9999,W$2,FALSE),"")</f>
        <v/>
      </c>
      <c r="X41" s="42" t="str">
        <f>IFERROR(VLOOKUP($A41,'Arbeitsplatz Übersicht'!$B$2:$BK$9999,X$2,FALSE),"")</f>
        <v/>
      </c>
      <c r="Y41" s="42" t="str">
        <f>IFERROR(VLOOKUP($A41,'Arbeitsplatz Übersicht'!$B$2:$BK$9999,Y$2,FALSE),"")</f>
        <v/>
      </c>
      <c r="Z41" s="42" t="str">
        <f>IFERROR(VLOOKUP($A41,'Arbeitsplatz Übersicht'!$B$2:$BK$9999,Z$2,FALSE),"")</f>
        <v/>
      </c>
      <c r="AA41" s="42" t="str">
        <f>IFERROR(VLOOKUP($A41,'Arbeitsplatz Übersicht'!$B$2:$BK$9999,AA$2,FALSE),"")</f>
        <v/>
      </c>
      <c r="AB41" s="42" t="str">
        <f>IFERROR(VLOOKUP($A41,'Arbeitsplatz Übersicht'!$B$2:$BK$9999,AB$2,FALSE),"")</f>
        <v/>
      </c>
      <c r="AC41" s="42" t="str">
        <f>IFERROR(VLOOKUP($A41,'Arbeitsplatz Übersicht'!$B$2:$BK$9999,AC$2,FALSE),"")</f>
        <v/>
      </c>
      <c r="AD41" s="42" t="str">
        <f>IFERROR(VLOOKUP($A41,'Arbeitsplatz Übersicht'!$B$2:$BK$9999,AD$2,FALSE),"")</f>
        <v/>
      </c>
      <c r="AE41" s="42" t="str">
        <f>IFERROR(VLOOKUP($A41,'Arbeitsplatz Übersicht'!$B$2:$BK$9999,AE$2,FALSE),"")</f>
        <v/>
      </c>
      <c r="AF41" s="42" t="str">
        <f>IFERROR(VLOOKUP($A41,'Arbeitsplatz Übersicht'!$B$2:$BK$9999,AF$2,FALSE),"")</f>
        <v/>
      </c>
      <c r="AG41" s="42" t="str">
        <f>IFERROR(VLOOKUP($A41,'Arbeitsplatz Übersicht'!$B$2:$BK$9999,AG$2,FALSE),"")</f>
        <v/>
      </c>
      <c r="AH41" s="42" t="str">
        <f>IFERROR(VLOOKUP($A41,'Arbeitsplatz Übersicht'!$B$2:$BK$9999,AH$2,FALSE),"")</f>
        <v/>
      </c>
      <c r="AI41" s="42">
        <f>IFERROR(VLOOKUP($A41,'Arbeitsplatz Übersicht'!$B$2:$BK$9999,AI$2,FALSE),"")</f>
        <v>0</v>
      </c>
      <c r="AJ41" s="42" t="str">
        <f>IFERROR(VLOOKUP($A41,'Arbeitsplatz Übersicht'!$B$2:$BK$9999,AJ$2,FALSE),"")</f>
        <v/>
      </c>
      <c r="AK41" s="42" t="str">
        <f>IFERROR(VLOOKUP($A41,'Arbeitsplatz Übersicht'!$B$2:$BK$9999,AK$2,FALSE),"")</f>
        <v/>
      </c>
      <c r="AL41" s="42" t="str">
        <f>IFERROR(VLOOKUP($A41,'Arbeitsplatz Übersicht'!$B$2:$BK$9999,AL$2,FALSE),"")</f>
        <v/>
      </c>
      <c r="AM41" s="42">
        <f>IFERROR(VLOOKUP($A41,'Arbeitsplatz Übersicht'!$B$2:$BK$9999,AM$2,FALSE),"")</f>
        <v>0</v>
      </c>
      <c r="AN41" s="42">
        <f>IFERROR(VLOOKUP($A41,'Arbeitsplatz Übersicht'!$B$2:$BK$9999,AN$2,FALSE),"")</f>
        <v>0</v>
      </c>
      <c r="AO41" s="42">
        <f>IFERROR(VLOOKUP($A41,'Arbeitsplatz Übersicht'!$B$2:$BK$9999,AO$2,FALSE),"")</f>
        <v>0</v>
      </c>
      <c r="AP41" s="42">
        <f>IFERROR(VLOOKUP($A41,'Arbeitsplatz Übersicht'!$B$2:$BK$9999,AP$2,FALSE),"")</f>
        <v>0</v>
      </c>
      <c r="AQ41" s="42" t="str">
        <f>IFERROR(VLOOKUP($A41,'Arbeitsplatz Übersicht'!$B$2:$BK$9999,AQ$2,FALSE),"")</f>
        <v/>
      </c>
      <c r="AR41" s="42" t="str">
        <f>IFERROR(VLOOKUP($A41,'Arbeitsplatz Übersicht'!$B$2:$BK$9999,AR$2,FALSE),"")</f>
        <v/>
      </c>
      <c r="AS41" s="42" t="str">
        <f>IFERROR(VLOOKUP($A41,'Arbeitsplatz Übersicht'!$B$2:$BK$9999,AS$2,FALSE),"")</f>
        <v/>
      </c>
    </row>
    <row r="42" spans="1:45" ht="42.6" customHeight="1" x14ac:dyDescent="0.25">
      <c r="A42" s="38" t="str">
        <f t="array" ref="A42">IFERROR(INDEX('Arbeitsplatz Übersicht'!$A$2:$A$9999,LARGE(('Arbeitsplatz Übersicht'!$AN$2:$AN$9999=TRUE)*(ROW('Arbeitsplatz Übersicht'!$AN$2:$AN$9999)-1),COUNTIF('Arbeitsplatz Übersicht'!$AN$2:$AN$9999,TRUE)+1-ROW('Arbeitsplatz Übersicht'!AN39))),"")</f>
        <v/>
      </c>
      <c r="B42" s="101"/>
      <c r="C42" s="127" t="str">
        <f>IFERROR(VLOOKUP($A42,'Arbeitsplatz Übersicht'!$A$2:$AW$9999,2,FALSE),"")</f>
        <v/>
      </c>
      <c r="D42" s="127" t="str">
        <f>IFERROR(VLOOKUP($A42,'Arbeitsplatz Übersicht'!$A$2:$AW$9999,26,FALSE),"")</f>
        <v/>
      </c>
      <c r="E42" s="127" t="str">
        <f>IFERROR(VLOOKUP($A42,'Arbeitsplatz Übersicht'!$A$2:$AW$9999,27,FALSE),"")</f>
        <v/>
      </c>
      <c r="F42" s="127" t="str">
        <f>IFERROR(VLOOKUP($A42,'Arbeitsplatz Übersicht'!$A$2:$AW$9999,28,FALSE),"")</f>
        <v/>
      </c>
      <c r="G42" s="127" t="str">
        <f>IFERROR(VLOOKUP($A42,'Arbeitsplatz Übersicht'!$A$2:$AW$9999,29,FALSE),"")</f>
        <v/>
      </c>
      <c r="H42" s="127" t="str">
        <f>IFERROR(VLOOKUP($A42,'Arbeitsplatz Übersicht'!$A$2:$AW$9999,30,FALSE),"")</f>
        <v/>
      </c>
      <c r="I42" s="127" t="str">
        <f>IFERROR(VLOOKUP($A42,'Arbeitsplatz Übersicht'!$A$2:$AW$9999,31,FALSE),"")</f>
        <v/>
      </c>
      <c r="J42" s="127" t="str">
        <f>IFERROR(VLOOKUP($A42,'Arbeitsplatz Übersicht'!$A$2:$AW$9999,32,FALSE),"")</f>
        <v/>
      </c>
      <c r="K42" s="127" t="str">
        <f>IFERROR(VLOOKUP($A42,'Arbeitsplatz Übersicht'!$A$2:$AW$9999,33,FALSE),"")</f>
        <v/>
      </c>
      <c r="L42" s="127" t="str">
        <f>IFERROR(VLOOKUP($A42,'Arbeitsplatz Übersicht'!$A$2:$AW$9999,34,FALSE),"")</f>
        <v/>
      </c>
      <c r="M42" s="128" t="str">
        <f>IFERROR(VLOOKUP($A42,'Arbeitsplatz Übersicht'!$A$2:$AW$9999,35,FALSE),"")</f>
        <v/>
      </c>
      <c r="N42" s="42" t="str">
        <f>IFERROR(VLOOKUP($A42,'Arbeitsplatz Übersicht'!$B$2:$BK$9999,23,FALSE),"")</f>
        <v/>
      </c>
      <c r="O42" s="42" t="str">
        <f>IFERROR(VLOOKUP($A42,'Arbeitsplatz Übersicht'!$B$2:$BK$9999,O$2,FALSE),"")</f>
        <v/>
      </c>
      <c r="P42" s="42" t="str">
        <f>IFERROR(VLOOKUP($A42,'Arbeitsplatz Übersicht'!$B$2:$BK$9999,P$2,FALSE),"")</f>
        <v/>
      </c>
      <c r="Q42" s="48" t="str">
        <f>IFERROR(VLOOKUP($A42,'Arbeitsplatz Übersicht'!$B$2:$BK$9999,Q$2,FALSE),"")</f>
        <v/>
      </c>
      <c r="R42" s="48" t="str">
        <f>IFERROR(VLOOKUP($A42,'Arbeitsplatz Übersicht'!$B$2:$BK$9999,R$2,FALSE),"")</f>
        <v/>
      </c>
      <c r="S42" s="42" t="str">
        <f>IFERROR(VLOOKUP($A42,'Arbeitsplatz Übersicht'!$B$2:$BK$9999,S$2,FALSE),"")</f>
        <v/>
      </c>
      <c r="T42" s="42" t="str">
        <f>IFERROR(VLOOKUP($A42,'Arbeitsplatz Übersicht'!$B$2:$BK$9999,T$2,FALSE),"")</f>
        <v/>
      </c>
      <c r="U42" s="42" t="str">
        <f>IFERROR(VLOOKUP($A42,'Arbeitsplatz Übersicht'!$B$2:$BK$9999,U$2,FALSE),"")</f>
        <v/>
      </c>
      <c r="V42" s="42" t="str">
        <f>IFERROR(VLOOKUP($A42,'Arbeitsplatz Übersicht'!$B$2:$BK$9999,V$2,FALSE),"")</f>
        <v/>
      </c>
      <c r="W42" s="42" t="str">
        <f>IFERROR(VLOOKUP($A42,'Arbeitsplatz Übersicht'!$B$2:$BK$9999,W$2,FALSE),"")</f>
        <v/>
      </c>
      <c r="X42" s="42" t="str">
        <f>IFERROR(VLOOKUP($A42,'Arbeitsplatz Übersicht'!$B$2:$BK$9999,X$2,FALSE),"")</f>
        <v/>
      </c>
      <c r="Y42" s="42" t="str">
        <f>IFERROR(VLOOKUP($A42,'Arbeitsplatz Übersicht'!$B$2:$BK$9999,Y$2,FALSE),"")</f>
        <v/>
      </c>
      <c r="Z42" s="42" t="str">
        <f>IFERROR(VLOOKUP($A42,'Arbeitsplatz Übersicht'!$B$2:$BK$9999,Z$2,FALSE),"")</f>
        <v/>
      </c>
      <c r="AA42" s="42" t="str">
        <f>IFERROR(VLOOKUP($A42,'Arbeitsplatz Übersicht'!$B$2:$BK$9999,AA$2,FALSE),"")</f>
        <v/>
      </c>
      <c r="AB42" s="42" t="str">
        <f>IFERROR(VLOOKUP($A42,'Arbeitsplatz Übersicht'!$B$2:$BK$9999,AB$2,FALSE),"")</f>
        <v/>
      </c>
      <c r="AC42" s="42" t="str">
        <f>IFERROR(VLOOKUP($A42,'Arbeitsplatz Übersicht'!$B$2:$BK$9999,AC$2,FALSE),"")</f>
        <v/>
      </c>
      <c r="AD42" s="42" t="str">
        <f>IFERROR(VLOOKUP($A42,'Arbeitsplatz Übersicht'!$B$2:$BK$9999,AD$2,FALSE),"")</f>
        <v/>
      </c>
      <c r="AE42" s="42" t="str">
        <f>IFERROR(VLOOKUP($A42,'Arbeitsplatz Übersicht'!$B$2:$BK$9999,AE$2,FALSE),"")</f>
        <v/>
      </c>
      <c r="AF42" s="42" t="str">
        <f>IFERROR(VLOOKUP($A42,'Arbeitsplatz Übersicht'!$B$2:$BK$9999,AF$2,FALSE),"")</f>
        <v/>
      </c>
      <c r="AG42" s="42" t="str">
        <f>IFERROR(VLOOKUP($A42,'Arbeitsplatz Übersicht'!$B$2:$BK$9999,AG$2,FALSE),"")</f>
        <v/>
      </c>
      <c r="AH42" s="42" t="str">
        <f>IFERROR(VLOOKUP($A42,'Arbeitsplatz Übersicht'!$B$2:$BK$9999,AH$2,FALSE),"")</f>
        <v/>
      </c>
      <c r="AI42" s="42">
        <f>IFERROR(VLOOKUP($A42,'Arbeitsplatz Übersicht'!$B$2:$BK$9999,AI$2,FALSE),"")</f>
        <v>0</v>
      </c>
      <c r="AJ42" s="42" t="str">
        <f>IFERROR(VLOOKUP($A42,'Arbeitsplatz Übersicht'!$B$2:$BK$9999,AJ$2,FALSE),"")</f>
        <v/>
      </c>
      <c r="AK42" s="42" t="str">
        <f>IFERROR(VLOOKUP($A42,'Arbeitsplatz Übersicht'!$B$2:$BK$9999,AK$2,FALSE),"")</f>
        <v/>
      </c>
      <c r="AL42" s="42" t="str">
        <f>IFERROR(VLOOKUP($A42,'Arbeitsplatz Übersicht'!$B$2:$BK$9999,AL$2,FALSE),"")</f>
        <v/>
      </c>
      <c r="AM42" s="42">
        <f>IFERROR(VLOOKUP($A42,'Arbeitsplatz Übersicht'!$B$2:$BK$9999,AM$2,FALSE),"")</f>
        <v>0</v>
      </c>
      <c r="AN42" s="42">
        <f>IFERROR(VLOOKUP($A42,'Arbeitsplatz Übersicht'!$B$2:$BK$9999,AN$2,FALSE),"")</f>
        <v>0</v>
      </c>
      <c r="AO42" s="42">
        <f>IFERROR(VLOOKUP($A42,'Arbeitsplatz Übersicht'!$B$2:$BK$9999,AO$2,FALSE),"")</f>
        <v>0</v>
      </c>
      <c r="AP42" s="42">
        <f>IFERROR(VLOOKUP($A42,'Arbeitsplatz Übersicht'!$B$2:$BK$9999,AP$2,FALSE),"")</f>
        <v>0</v>
      </c>
      <c r="AQ42" s="42" t="str">
        <f>IFERROR(VLOOKUP($A42,'Arbeitsplatz Übersicht'!$B$2:$BK$9999,AQ$2,FALSE),"")</f>
        <v/>
      </c>
      <c r="AR42" s="42" t="str">
        <f>IFERROR(VLOOKUP($A42,'Arbeitsplatz Übersicht'!$B$2:$BK$9999,AR$2,FALSE),"")</f>
        <v/>
      </c>
      <c r="AS42" s="42" t="str">
        <f>IFERROR(VLOOKUP($A42,'Arbeitsplatz Übersicht'!$B$2:$BK$9999,AS$2,FALSE),"")</f>
        <v/>
      </c>
    </row>
    <row r="43" spans="1:45" ht="42.6" customHeight="1" x14ac:dyDescent="0.25">
      <c r="A43" s="38" t="str">
        <f t="array" ref="A43">IFERROR(INDEX('Arbeitsplatz Übersicht'!$A$2:$A$9999,LARGE(('Arbeitsplatz Übersicht'!$AN$2:$AN$9999=TRUE)*(ROW('Arbeitsplatz Übersicht'!$AN$2:$AN$9999)-1),COUNTIF('Arbeitsplatz Übersicht'!$AN$2:$AN$9999,TRUE)+1-ROW('Arbeitsplatz Übersicht'!AN40))),"")</f>
        <v/>
      </c>
      <c r="B43" s="101"/>
      <c r="C43" s="127" t="str">
        <f>IFERROR(VLOOKUP($A43,'Arbeitsplatz Übersicht'!$A$2:$AW$9999,2,FALSE),"")</f>
        <v/>
      </c>
      <c r="D43" s="127" t="str">
        <f>IFERROR(VLOOKUP($A43,'Arbeitsplatz Übersicht'!$A$2:$AW$9999,26,FALSE),"")</f>
        <v/>
      </c>
      <c r="E43" s="127" t="str">
        <f>IFERROR(VLOOKUP($A43,'Arbeitsplatz Übersicht'!$A$2:$AW$9999,27,FALSE),"")</f>
        <v/>
      </c>
      <c r="F43" s="127" t="str">
        <f>IFERROR(VLOOKUP($A43,'Arbeitsplatz Übersicht'!$A$2:$AW$9999,28,FALSE),"")</f>
        <v/>
      </c>
      <c r="G43" s="127" t="str">
        <f>IFERROR(VLOOKUP($A43,'Arbeitsplatz Übersicht'!$A$2:$AW$9999,29,FALSE),"")</f>
        <v/>
      </c>
      <c r="H43" s="127" t="str">
        <f>IFERROR(VLOOKUP($A43,'Arbeitsplatz Übersicht'!$A$2:$AW$9999,30,FALSE),"")</f>
        <v/>
      </c>
      <c r="I43" s="127" t="str">
        <f>IFERROR(VLOOKUP($A43,'Arbeitsplatz Übersicht'!$A$2:$AW$9999,31,FALSE),"")</f>
        <v/>
      </c>
      <c r="J43" s="127" t="str">
        <f>IFERROR(VLOOKUP($A43,'Arbeitsplatz Übersicht'!$A$2:$AW$9999,32,FALSE),"")</f>
        <v/>
      </c>
      <c r="K43" s="127" t="str">
        <f>IFERROR(VLOOKUP($A43,'Arbeitsplatz Übersicht'!$A$2:$AW$9999,33,FALSE),"")</f>
        <v/>
      </c>
      <c r="L43" s="127" t="str">
        <f>IFERROR(VLOOKUP($A43,'Arbeitsplatz Übersicht'!$A$2:$AW$9999,34,FALSE),"")</f>
        <v/>
      </c>
      <c r="M43" s="128" t="str">
        <f>IFERROR(VLOOKUP($A43,'Arbeitsplatz Übersicht'!$A$2:$AW$9999,35,FALSE),"")</f>
        <v/>
      </c>
      <c r="N43" s="42" t="str">
        <f>IFERROR(VLOOKUP($A43,'Arbeitsplatz Übersicht'!$B$2:$BK$9999,23,FALSE),"")</f>
        <v/>
      </c>
      <c r="O43" s="42" t="str">
        <f>IFERROR(VLOOKUP($A43,'Arbeitsplatz Übersicht'!$B$2:$BK$9999,O$2,FALSE),"")</f>
        <v/>
      </c>
      <c r="P43" s="42" t="str">
        <f>IFERROR(VLOOKUP($A43,'Arbeitsplatz Übersicht'!$B$2:$BK$9999,P$2,FALSE),"")</f>
        <v/>
      </c>
      <c r="Q43" s="48" t="str">
        <f>IFERROR(VLOOKUP($A43,'Arbeitsplatz Übersicht'!$B$2:$BK$9999,Q$2,FALSE),"")</f>
        <v/>
      </c>
      <c r="R43" s="48" t="str">
        <f>IFERROR(VLOOKUP($A43,'Arbeitsplatz Übersicht'!$B$2:$BK$9999,R$2,FALSE),"")</f>
        <v/>
      </c>
      <c r="S43" s="42" t="str">
        <f>IFERROR(VLOOKUP($A43,'Arbeitsplatz Übersicht'!$B$2:$BK$9999,S$2,FALSE),"")</f>
        <v/>
      </c>
      <c r="T43" s="42" t="str">
        <f>IFERROR(VLOOKUP($A43,'Arbeitsplatz Übersicht'!$B$2:$BK$9999,T$2,FALSE),"")</f>
        <v/>
      </c>
      <c r="U43" s="42" t="str">
        <f>IFERROR(VLOOKUP($A43,'Arbeitsplatz Übersicht'!$B$2:$BK$9999,U$2,FALSE),"")</f>
        <v/>
      </c>
      <c r="V43" s="42" t="str">
        <f>IFERROR(VLOOKUP($A43,'Arbeitsplatz Übersicht'!$B$2:$BK$9999,V$2,FALSE),"")</f>
        <v/>
      </c>
      <c r="W43" s="42" t="str">
        <f>IFERROR(VLOOKUP($A43,'Arbeitsplatz Übersicht'!$B$2:$BK$9999,W$2,FALSE),"")</f>
        <v/>
      </c>
      <c r="X43" s="42" t="str">
        <f>IFERROR(VLOOKUP($A43,'Arbeitsplatz Übersicht'!$B$2:$BK$9999,X$2,FALSE),"")</f>
        <v/>
      </c>
      <c r="Y43" s="42" t="str">
        <f>IFERROR(VLOOKUP($A43,'Arbeitsplatz Übersicht'!$B$2:$BK$9999,Y$2,FALSE),"")</f>
        <v/>
      </c>
      <c r="Z43" s="42" t="str">
        <f>IFERROR(VLOOKUP($A43,'Arbeitsplatz Übersicht'!$B$2:$BK$9999,Z$2,FALSE),"")</f>
        <v/>
      </c>
      <c r="AA43" s="42" t="str">
        <f>IFERROR(VLOOKUP($A43,'Arbeitsplatz Übersicht'!$B$2:$BK$9999,AA$2,FALSE),"")</f>
        <v/>
      </c>
      <c r="AB43" s="42" t="str">
        <f>IFERROR(VLOOKUP($A43,'Arbeitsplatz Übersicht'!$B$2:$BK$9999,AB$2,FALSE),"")</f>
        <v/>
      </c>
      <c r="AC43" s="42" t="str">
        <f>IFERROR(VLOOKUP($A43,'Arbeitsplatz Übersicht'!$B$2:$BK$9999,AC$2,FALSE),"")</f>
        <v/>
      </c>
      <c r="AD43" s="42" t="str">
        <f>IFERROR(VLOOKUP($A43,'Arbeitsplatz Übersicht'!$B$2:$BK$9999,AD$2,FALSE),"")</f>
        <v/>
      </c>
      <c r="AE43" s="42" t="str">
        <f>IFERROR(VLOOKUP($A43,'Arbeitsplatz Übersicht'!$B$2:$BK$9999,AE$2,FALSE),"")</f>
        <v/>
      </c>
      <c r="AF43" s="42" t="str">
        <f>IFERROR(VLOOKUP($A43,'Arbeitsplatz Übersicht'!$B$2:$BK$9999,AF$2,FALSE),"")</f>
        <v/>
      </c>
      <c r="AG43" s="42" t="str">
        <f>IFERROR(VLOOKUP($A43,'Arbeitsplatz Übersicht'!$B$2:$BK$9999,AG$2,FALSE),"")</f>
        <v/>
      </c>
      <c r="AH43" s="42" t="str">
        <f>IFERROR(VLOOKUP($A43,'Arbeitsplatz Übersicht'!$B$2:$BK$9999,AH$2,FALSE),"")</f>
        <v/>
      </c>
      <c r="AI43" s="42">
        <f>IFERROR(VLOOKUP($A43,'Arbeitsplatz Übersicht'!$B$2:$BK$9999,AI$2,FALSE),"")</f>
        <v>0</v>
      </c>
      <c r="AJ43" s="42" t="str">
        <f>IFERROR(VLOOKUP($A43,'Arbeitsplatz Übersicht'!$B$2:$BK$9999,AJ$2,FALSE),"")</f>
        <v/>
      </c>
      <c r="AK43" s="42" t="str">
        <f>IFERROR(VLOOKUP($A43,'Arbeitsplatz Übersicht'!$B$2:$BK$9999,AK$2,FALSE),"")</f>
        <v/>
      </c>
      <c r="AL43" s="42" t="str">
        <f>IFERROR(VLOOKUP($A43,'Arbeitsplatz Übersicht'!$B$2:$BK$9999,AL$2,FALSE),"")</f>
        <v/>
      </c>
      <c r="AM43" s="42">
        <f>IFERROR(VLOOKUP($A43,'Arbeitsplatz Übersicht'!$B$2:$BK$9999,AM$2,FALSE),"")</f>
        <v>0</v>
      </c>
      <c r="AN43" s="42">
        <f>IFERROR(VLOOKUP($A43,'Arbeitsplatz Übersicht'!$B$2:$BK$9999,AN$2,FALSE),"")</f>
        <v>0</v>
      </c>
      <c r="AO43" s="42">
        <f>IFERROR(VLOOKUP($A43,'Arbeitsplatz Übersicht'!$B$2:$BK$9999,AO$2,FALSE),"")</f>
        <v>0</v>
      </c>
      <c r="AP43" s="42">
        <f>IFERROR(VLOOKUP($A43,'Arbeitsplatz Übersicht'!$B$2:$BK$9999,AP$2,FALSE),"")</f>
        <v>0</v>
      </c>
      <c r="AQ43" s="42" t="str">
        <f>IFERROR(VLOOKUP($A43,'Arbeitsplatz Übersicht'!$B$2:$BK$9999,AQ$2,FALSE),"")</f>
        <v/>
      </c>
      <c r="AR43" s="42" t="str">
        <f>IFERROR(VLOOKUP($A43,'Arbeitsplatz Übersicht'!$B$2:$BK$9999,AR$2,FALSE),"")</f>
        <v/>
      </c>
      <c r="AS43" s="42" t="str">
        <f>IFERROR(VLOOKUP($A43,'Arbeitsplatz Übersicht'!$B$2:$BK$9999,AS$2,FALSE),"")</f>
        <v/>
      </c>
    </row>
    <row r="44" spans="1:45" ht="42.6" customHeight="1" x14ac:dyDescent="0.25">
      <c r="A44" s="38" t="str">
        <f t="array" ref="A44">IFERROR(INDEX('Arbeitsplatz Übersicht'!$A$2:$A$9999,LARGE(('Arbeitsplatz Übersicht'!$AN$2:$AN$9999=TRUE)*(ROW('Arbeitsplatz Übersicht'!$AN$2:$AN$9999)-1),COUNTIF('Arbeitsplatz Übersicht'!$AN$2:$AN$9999,TRUE)+1-ROW('Arbeitsplatz Übersicht'!AN41))),"")</f>
        <v/>
      </c>
      <c r="B44" s="101"/>
      <c r="C44" s="127" t="str">
        <f>IFERROR(VLOOKUP($A44,'Arbeitsplatz Übersicht'!$A$2:$AW$9999,2,FALSE),"")</f>
        <v/>
      </c>
      <c r="D44" s="127" t="str">
        <f>IFERROR(VLOOKUP($A44,'Arbeitsplatz Übersicht'!$A$2:$AW$9999,26,FALSE),"")</f>
        <v/>
      </c>
      <c r="E44" s="127" t="str">
        <f>IFERROR(VLOOKUP($A44,'Arbeitsplatz Übersicht'!$A$2:$AW$9999,27,FALSE),"")</f>
        <v/>
      </c>
      <c r="F44" s="127" t="str">
        <f>IFERROR(VLOOKUP($A44,'Arbeitsplatz Übersicht'!$A$2:$AW$9999,28,FALSE),"")</f>
        <v/>
      </c>
      <c r="G44" s="127" t="str">
        <f>IFERROR(VLOOKUP($A44,'Arbeitsplatz Übersicht'!$A$2:$AW$9999,29,FALSE),"")</f>
        <v/>
      </c>
      <c r="H44" s="127" t="str">
        <f>IFERROR(VLOOKUP($A44,'Arbeitsplatz Übersicht'!$A$2:$AW$9999,30,FALSE),"")</f>
        <v/>
      </c>
      <c r="I44" s="127" t="str">
        <f>IFERROR(VLOOKUP($A44,'Arbeitsplatz Übersicht'!$A$2:$AW$9999,31,FALSE),"")</f>
        <v/>
      </c>
      <c r="J44" s="127" t="str">
        <f>IFERROR(VLOOKUP($A44,'Arbeitsplatz Übersicht'!$A$2:$AW$9999,32,FALSE),"")</f>
        <v/>
      </c>
      <c r="K44" s="127" t="str">
        <f>IFERROR(VLOOKUP($A44,'Arbeitsplatz Übersicht'!$A$2:$AW$9999,33,FALSE),"")</f>
        <v/>
      </c>
      <c r="L44" s="127" t="str">
        <f>IFERROR(VLOOKUP($A44,'Arbeitsplatz Übersicht'!$A$2:$AW$9999,34,FALSE),"")</f>
        <v/>
      </c>
      <c r="M44" s="128" t="str">
        <f>IFERROR(VLOOKUP($A44,'Arbeitsplatz Übersicht'!$A$2:$AW$9999,35,FALSE),"")</f>
        <v/>
      </c>
      <c r="N44" s="42" t="str">
        <f>IFERROR(VLOOKUP($A44,'Arbeitsplatz Übersicht'!$B$2:$BK$9999,23,FALSE),"")</f>
        <v/>
      </c>
      <c r="O44" s="42" t="str">
        <f>IFERROR(VLOOKUP($A44,'Arbeitsplatz Übersicht'!$B$2:$BK$9999,O$2,FALSE),"")</f>
        <v/>
      </c>
      <c r="P44" s="42" t="str">
        <f>IFERROR(VLOOKUP($A44,'Arbeitsplatz Übersicht'!$B$2:$BK$9999,P$2,FALSE),"")</f>
        <v/>
      </c>
      <c r="Q44" s="48" t="str">
        <f>IFERROR(VLOOKUP($A44,'Arbeitsplatz Übersicht'!$B$2:$BK$9999,Q$2,FALSE),"")</f>
        <v/>
      </c>
      <c r="R44" s="48" t="str">
        <f>IFERROR(VLOOKUP($A44,'Arbeitsplatz Übersicht'!$B$2:$BK$9999,R$2,FALSE),"")</f>
        <v/>
      </c>
      <c r="S44" s="42" t="str">
        <f>IFERROR(VLOOKUP($A44,'Arbeitsplatz Übersicht'!$B$2:$BK$9999,S$2,FALSE),"")</f>
        <v/>
      </c>
      <c r="T44" s="42" t="str">
        <f>IFERROR(VLOOKUP($A44,'Arbeitsplatz Übersicht'!$B$2:$BK$9999,T$2,FALSE),"")</f>
        <v/>
      </c>
      <c r="U44" s="42" t="str">
        <f>IFERROR(VLOOKUP($A44,'Arbeitsplatz Übersicht'!$B$2:$BK$9999,U$2,FALSE),"")</f>
        <v/>
      </c>
      <c r="V44" s="42" t="str">
        <f>IFERROR(VLOOKUP($A44,'Arbeitsplatz Übersicht'!$B$2:$BK$9999,V$2,FALSE),"")</f>
        <v/>
      </c>
      <c r="W44" s="42" t="str">
        <f>IFERROR(VLOOKUP($A44,'Arbeitsplatz Übersicht'!$B$2:$BK$9999,W$2,FALSE),"")</f>
        <v/>
      </c>
      <c r="X44" s="42" t="str">
        <f>IFERROR(VLOOKUP($A44,'Arbeitsplatz Übersicht'!$B$2:$BK$9999,X$2,FALSE),"")</f>
        <v/>
      </c>
      <c r="Y44" s="42" t="str">
        <f>IFERROR(VLOOKUP($A44,'Arbeitsplatz Übersicht'!$B$2:$BK$9999,Y$2,FALSE),"")</f>
        <v/>
      </c>
      <c r="Z44" s="42" t="str">
        <f>IFERROR(VLOOKUP($A44,'Arbeitsplatz Übersicht'!$B$2:$BK$9999,Z$2,FALSE),"")</f>
        <v/>
      </c>
      <c r="AA44" s="42" t="str">
        <f>IFERROR(VLOOKUP($A44,'Arbeitsplatz Übersicht'!$B$2:$BK$9999,AA$2,FALSE),"")</f>
        <v/>
      </c>
      <c r="AB44" s="42" t="str">
        <f>IFERROR(VLOOKUP($A44,'Arbeitsplatz Übersicht'!$B$2:$BK$9999,AB$2,FALSE),"")</f>
        <v/>
      </c>
      <c r="AC44" s="42" t="str">
        <f>IFERROR(VLOOKUP($A44,'Arbeitsplatz Übersicht'!$B$2:$BK$9999,AC$2,FALSE),"")</f>
        <v/>
      </c>
      <c r="AD44" s="42" t="str">
        <f>IFERROR(VLOOKUP($A44,'Arbeitsplatz Übersicht'!$B$2:$BK$9999,AD$2,FALSE),"")</f>
        <v/>
      </c>
      <c r="AE44" s="42" t="str">
        <f>IFERROR(VLOOKUP($A44,'Arbeitsplatz Übersicht'!$B$2:$BK$9999,AE$2,FALSE),"")</f>
        <v/>
      </c>
      <c r="AF44" s="42" t="str">
        <f>IFERROR(VLOOKUP($A44,'Arbeitsplatz Übersicht'!$B$2:$BK$9999,AF$2,FALSE),"")</f>
        <v/>
      </c>
      <c r="AG44" s="42" t="str">
        <f>IFERROR(VLOOKUP($A44,'Arbeitsplatz Übersicht'!$B$2:$BK$9999,AG$2,FALSE),"")</f>
        <v/>
      </c>
      <c r="AH44" s="42" t="str">
        <f>IFERROR(VLOOKUP($A44,'Arbeitsplatz Übersicht'!$B$2:$BK$9999,AH$2,FALSE),"")</f>
        <v/>
      </c>
      <c r="AI44" s="42">
        <f>IFERROR(VLOOKUP($A44,'Arbeitsplatz Übersicht'!$B$2:$BK$9999,AI$2,FALSE),"")</f>
        <v>0</v>
      </c>
      <c r="AJ44" s="42" t="str">
        <f>IFERROR(VLOOKUP($A44,'Arbeitsplatz Übersicht'!$B$2:$BK$9999,AJ$2,FALSE),"")</f>
        <v/>
      </c>
      <c r="AK44" s="42" t="str">
        <f>IFERROR(VLOOKUP($A44,'Arbeitsplatz Übersicht'!$B$2:$BK$9999,AK$2,FALSE),"")</f>
        <v/>
      </c>
      <c r="AL44" s="42" t="str">
        <f>IFERROR(VLOOKUP($A44,'Arbeitsplatz Übersicht'!$B$2:$BK$9999,AL$2,FALSE),"")</f>
        <v/>
      </c>
      <c r="AM44" s="42">
        <f>IFERROR(VLOOKUP($A44,'Arbeitsplatz Übersicht'!$B$2:$BK$9999,AM$2,FALSE),"")</f>
        <v>0</v>
      </c>
      <c r="AN44" s="42">
        <f>IFERROR(VLOOKUP($A44,'Arbeitsplatz Übersicht'!$B$2:$BK$9999,AN$2,FALSE),"")</f>
        <v>0</v>
      </c>
      <c r="AO44" s="42">
        <f>IFERROR(VLOOKUP($A44,'Arbeitsplatz Übersicht'!$B$2:$BK$9999,AO$2,FALSE),"")</f>
        <v>0</v>
      </c>
      <c r="AP44" s="42">
        <f>IFERROR(VLOOKUP($A44,'Arbeitsplatz Übersicht'!$B$2:$BK$9999,AP$2,FALSE),"")</f>
        <v>0</v>
      </c>
      <c r="AQ44" s="42" t="str">
        <f>IFERROR(VLOOKUP($A44,'Arbeitsplatz Übersicht'!$B$2:$BK$9999,AQ$2,FALSE),"")</f>
        <v/>
      </c>
      <c r="AR44" s="42" t="str">
        <f>IFERROR(VLOOKUP($A44,'Arbeitsplatz Übersicht'!$B$2:$BK$9999,AR$2,FALSE),"")</f>
        <v/>
      </c>
      <c r="AS44" s="42" t="str">
        <f>IFERROR(VLOOKUP($A44,'Arbeitsplatz Übersicht'!$B$2:$BK$9999,AS$2,FALSE),"")</f>
        <v/>
      </c>
    </row>
    <row r="45" spans="1:45" ht="42.6" customHeight="1" x14ac:dyDescent="0.25">
      <c r="A45" s="38" t="str">
        <f t="array" ref="A45">IFERROR(INDEX('Arbeitsplatz Übersicht'!$A$2:$A$9999,LARGE(('Arbeitsplatz Übersicht'!$AN$2:$AN$9999=TRUE)*(ROW('Arbeitsplatz Übersicht'!$AN$2:$AN$9999)-1),COUNTIF('Arbeitsplatz Übersicht'!$AN$2:$AN$9999,TRUE)+1-ROW('Arbeitsplatz Übersicht'!AN42))),"")</f>
        <v/>
      </c>
      <c r="B45" s="101"/>
      <c r="C45" s="127" t="str">
        <f>IFERROR(VLOOKUP($A45,'Arbeitsplatz Übersicht'!$A$2:$AW$9999,2,FALSE),"")</f>
        <v/>
      </c>
      <c r="D45" s="127" t="str">
        <f>IFERROR(VLOOKUP($A45,'Arbeitsplatz Übersicht'!$A$2:$AW$9999,26,FALSE),"")</f>
        <v/>
      </c>
      <c r="E45" s="127" t="str">
        <f>IFERROR(VLOOKUP($A45,'Arbeitsplatz Übersicht'!$A$2:$AW$9999,27,FALSE),"")</f>
        <v/>
      </c>
      <c r="F45" s="127" t="str">
        <f>IFERROR(VLOOKUP($A45,'Arbeitsplatz Übersicht'!$A$2:$AW$9999,28,FALSE),"")</f>
        <v/>
      </c>
      <c r="G45" s="127" t="str">
        <f>IFERROR(VLOOKUP($A45,'Arbeitsplatz Übersicht'!$A$2:$AW$9999,29,FALSE),"")</f>
        <v/>
      </c>
      <c r="H45" s="127" t="str">
        <f>IFERROR(VLOOKUP($A45,'Arbeitsplatz Übersicht'!$A$2:$AW$9999,30,FALSE),"")</f>
        <v/>
      </c>
      <c r="I45" s="127" t="str">
        <f>IFERROR(VLOOKUP($A45,'Arbeitsplatz Übersicht'!$A$2:$AW$9999,31,FALSE),"")</f>
        <v/>
      </c>
      <c r="J45" s="127" t="str">
        <f>IFERROR(VLOOKUP($A45,'Arbeitsplatz Übersicht'!$A$2:$AW$9999,32,FALSE),"")</f>
        <v/>
      </c>
      <c r="K45" s="127" t="str">
        <f>IFERROR(VLOOKUP($A45,'Arbeitsplatz Übersicht'!$A$2:$AW$9999,33,FALSE),"")</f>
        <v/>
      </c>
      <c r="L45" s="127" t="str">
        <f>IFERROR(VLOOKUP($A45,'Arbeitsplatz Übersicht'!$A$2:$AW$9999,34,FALSE),"")</f>
        <v/>
      </c>
      <c r="M45" s="128" t="str">
        <f>IFERROR(VLOOKUP($A45,'Arbeitsplatz Übersicht'!$A$2:$AW$9999,35,FALSE),"")</f>
        <v/>
      </c>
      <c r="N45" s="42" t="str">
        <f>IFERROR(VLOOKUP($A45,'Arbeitsplatz Übersicht'!$B$2:$BK$9999,23,FALSE),"")</f>
        <v/>
      </c>
      <c r="O45" s="42" t="str">
        <f>IFERROR(VLOOKUP($A45,'Arbeitsplatz Übersicht'!$B$2:$BK$9999,O$2,FALSE),"")</f>
        <v/>
      </c>
      <c r="P45" s="42" t="str">
        <f>IFERROR(VLOOKUP($A45,'Arbeitsplatz Übersicht'!$B$2:$BK$9999,P$2,FALSE),"")</f>
        <v/>
      </c>
      <c r="Q45" s="48" t="str">
        <f>IFERROR(VLOOKUP($A45,'Arbeitsplatz Übersicht'!$B$2:$BK$9999,Q$2,FALSE),"")</f>
        <v/>
      </c>
      <c r="R45" s="48" t="str">
        <f>IFERROR(VLOOKUP($A45,'Arbeitsplatz Übersicht'!$B$2:$BK$9999,R$2,FALSE),"")</f>
        <v/>
      </c>
      <c r="S45" s="42" t="str">
        <f>IFERROR(VLOOKUP($A45,'Arbeitsplatz Übersicht'!$B$2:$BK$9999,S$2,FALSE),"")</f>
        <v/>
      </c>
      <c r="T45" s="42" t="str">
        <f>IFERROR(VLOOKUP($A45,'Arbeitsplatz Übersicht'!$B$2:$BK$9999,T$2,FALSE),"")</f>
        <v/>
      </c>
      <c r="U45" s="42" t="str">
        <f>IFERROR(VLOOKUP($A45,'Arbeitsplatz Übersicht'!$B$2:$BK$9999,U$2,FALSE),"")</f>
        <v/>
      </c>
      <c r="V45" s="42" t="str">
        <f>IFERROR(VLOOKUP($A45,'Arbeitsplatz Übersicht'!$B$2:$BK$9999,V$2,FALSE),"")</f>
        <v/>
      </c>
      <c r="W45" s="42" t="str">
        <f>IFERROR(VLOOKUP($A45,'Arbeitsplatz Übersicht'!$B$2:$BK$9999,W$2,FALSE),"")</f>
        <v/>
      </c>
      <c r="X45" s="42" t="str">
        <f>IFERROR(VLOOKUP($A45,'Arbeitsplatz Übersicht'!$B$2:$BK$9999,X$2,FALSE),"")</f>
        <v/>
      </c>
      <c r="Y45" s="42" t="str">
        <f>IFERROR(VLOOKUP($A45,'Arbeitsplatz Übersicht'!$B$2:$BK$9999,Y$2,FALSE),"")</f>
        <v/>
      </c>
      <c r="Z45" s="42" t="str">
        <f>IFERROR(VLOOKUP($A45,'Arbeitsplatz Übersicht'!$B$2:$BK$9999,Z$2,FALSE),"")</f>
        <v/>
      </c>
      <c r="AA45" s="42" t="str">
        <f>IFERROR(VLOOKUP($A45,'Arbeitsplatz Übersicht'!$B$2:$BK$9999,AA$2,FALSE),"")</f>
        <v/>
      </c>
      <c r="AB45" s="42" t="str">
        <f>IFERROR(VLOOKUP($A45,'Arbeitsplatz Übersicht'!$B$2:$BK$9999,AB$2,FALSE),"")</f>
        <v/>
      </c>
      <c r="AC45" s="42" t="str">
        <f>IFERROR(VLOOKUP($A45,'Arbeitsplatz Übersicht'!$B$2:$BK$9999,AC$2,FALSE),"")</f>
        <v/>
      </c>
      <c r="AD45" s="42" t="str">
        <f>IFERROR(VLOOKUP($A45,'Arbeitsplatz Übersicht'!$B$2:$BK$9999,AD$2,FALSE),"")</f>
        <v/>
      </c>
      <c r="AE45" s="42" t="str">
        <f>IFERROR(VLOOKUP($A45,'Arbeitsplatz Übersicht'!$B$2:$BK$9999,AE$2,FALSE),"")</f>
        <v/>
      </c>
      <c r="AF45" s="42" t="str">
        <f>IFERROR(VLOOKUP($A45,'Arbeitsplatz Übersicht'!$B$2:$BK$9999,AF$2,FALSE),"")</f>
        <v/>
      </c>
      <c r="AG45" s="42" t="str">
        <f>IFERROR(VLOOKUP($A45,'Arbeitsplatz Übersicht'!$B$2:$BK$9999,AG$2,FALSE),"")</f>
        <v/>
      </c>
      <c r="AH45" s="42" t="str">
        <f>IFERROR(VLOOKUP($A45,'Arbeitsplatz Übersicht'!$B$2:$BK$9999,AH$2,FALSE),"")</f>
        <v/>
      </c>
      <c r="AI45" s="42">
        <f>IFERROR(VLOOKUP($A45,'Arbeitsplatz Übersicht'!$B$2:$BK$9999,AI$2,FALSE),"")</f>
        <v>0</v>
      </c>
      <c r="AJ45" s="42" t="str">
        <f>IFERROR(VLOOKUP($A45,'Arbeitsplatz Übersicht'!$B$2:$BK$9999,AJ$2,FALSE),"")</f>
        <v/>
      </c>
      <c r="AK45" s="42" t="str">
        <f>IFERROR(VLOOKUP($A45,'Arbeitsplatz Übersicht'!$B$2:$BK$9999,AK$2,FALSE),"")</f>
        <v/>
      </c>
      <c r="AL45" s="42" t="str">
        <f>IFERROR(VLOOKUP($A45,'Arbeitsplatz Übersicht'!$B$2:$BK$9999,AL$2,FALSE),"")</f>
        <v/>
      </c>
      <c r="AM45" s="42">
        <f>IFERROR(VLOOKUP($A45,'Arbeitsplatz Übersicht'!$B$2:$BK$9999,AM$2,FALSE),"")</f>
        <v>0</v>
      </c>
      <c r="AN45" s="42">
        <f>IFERROR(VLOOKUP($A45,'Arbeitsplatz Übersicht'!$B$2:$BK$9999,AN$2,FALSE),"")</f>
        <v>0</v>
      </c>
      <c r="AO45" s="42">
        <f>IFERROR(VLOOKUP($A45,'Arbeitsplatz Übersicht'!$B$2:$BK$9999,AO$2,FALSE),"")</f>
        <v>0</v>
      </c>
      <c r="AP45" s="42">
        <f>IFERROR(VLOOKUP($A45,'Arbeitsplatz Übersicht'!$B$2:$BK$9999,AP$2,FALSE),"")</f>
        <v>0</v>
      </c>
      <c r="AQ45" s="42" t="str">
        <f>IFERROR(VLOOKUP($A45,'Arbeitsplatz Übersicht'!$B$2:$BK$9999,AQ$2,FALSE),"")</f>
        <v/>
      </c>
      <c r="AR45" s="42" t="str">
        <f>IFERROR(VLOOKUP($A45,'Arbeitsplatz Übersicht'!$B$2:$BK$9999,AR$2,FALSE),"")</f>
        <v/>
      </c>
      <c r="AS45" s="42" t="str">
        <f>IFERROR(VLOOKUP($A45,'Arbeitsplatz Übersicht'!$B$2:$BK$9999,AS$2,FALSE),"")</f>
        <v/>
      </c>
    </row>
    <row r="46" spans="1:45" ht="42.6" customHeight="1" x14ac:dyDescent="0.25">
      <c r="A46" s="38" t="str">
        <f t="array" ref="A46">IFERROR(INDEX('Arbeitsplatz Übersicht'!$A$2:$A$9999,LARGE(('Arbeitsplatz Übersicht'!$AN$2:$AN$9999=TRUE)*(ROW('Arbeitsplatz Übersicht'!$AN$2:$AN$9999)-1),COUNTIF('Arbeitsplatz Übersicht'!$AN$2:$AN$9999,TRUE)+1-ROW('Arbeitsplatz Übersicht'!AN43))),"")</f>
        <v/>
      </c>
      <c r="B46" s="101"/>
      <c r="C46" s="127" t="str">
        <f>IFERROR(VLOOKUP($A46,'Arbeitsplatz Übersicht'!$A$2:$AW$9999,2,FALSE),"")</f>
        <v/>
      </c>
      <c r="D46" s="127" t="str">
        <f>IFERROR(VLOOKUP($A46,'Arbeitsplatz Übersicht'!$A$2:$AW$9999,26,FALSE),"")</f>
        <v/>
      </c>
      <c r="E46" s="127" t="str">
        <f>IFERROR(VLOOKUP($A46,'Arbeitsplatz Übersicht'!$A$2:$AW$9999,27,FALSE),"")</f>
        <v/>
      </c>
      <c r="F46" s="127" t="str">
        <f>IFERROR(VLOOKUP($A46,'Arbeitsplatz Übersicht'!$A$2:$AW$9999,28,FALSE),"")</f>
        <v/>
      </c>
      <c r="G46" s="127" t="str">
        <f>IFERROR(VLOOKUP($A46,'Arbeitsplatz Übersicht'!$A$2:$AW$9999,29,FALSE),"")</f>
        <v/>
      </c>
      <c r="H46" s="127" t="str">
        <f>IFERROR(VLOOKUP($A46,'Arbeitsplatz Übersicht'!$A$2:$AW$9999,30,FALSE),"")</f>
        <v/>
      </c>
      <c r="I46" s="127" t="str">
        <f>IFERROR(VLOOKUP($A46,'Arbeitsplatz Übersicht'!$A$2:$AW$9999,31,FALSE),"")</f>
        <v/>
      </c>
      <c r="J46" s="127" t="str">
        <f>IFERROR(VLOOKUP($A46,'Arbeitsplatz Übersicht'!$A$2:$AW$9999,32,FALSE),"")</f>
        <v/>
      </c>
      <c r="K46" s="127" t="str">
        <f>IFERROR(VLOOKUP($A46,'Arbeitsplatz Übersicht'!$A$2:$AW$9999,33,FALSE),"")</f>
        <v/>
      </c>
      <c r="L46" s="127" t="str">
        <f>IFERROR(VLOOKUP($A46,'Arbeitsplatz Übersicht'!$A$2:$AW$9999,34,FALSE),"")</f>
        <v/>
      </c>
      <c r="M46" s="128" t="str">
        <f>IFERROR(VLOOKUP($A46,'Arbeitsplatz Übersicht'!$A$2:$AW$9999,35,FALSE),"")</f>
        <v/>
      </c>
      <c r="N46" s="42" t="str">
        <f>IFERROR(VLOOKUP($A46,'Arbeitsplatz Übersicht'!$B$2:$BK$9999,23,FALSE),"")</f>
        <v/>
      </c>
      <c r="O46" s="42" t="str">
        <f>IFERROR(VLOOKUP($A46,'Arbeitsplatz Übersicht'!$B$2:$BK$9999,O$2,FALSE),"")</f>
        <v/>
      </c>
      <c r="P46" s="42" t="str">
        <f>IFERROR(VLOOKUP($A46,'Arbeitsplatz Übersicht'!$B$2:$BK$9999,P$2,FALSE),"")</f>
        <v/>
      </c>
      <c r="Q46" s="48" t="str">
        <f>IFERROR(VLOOKUP($A46,'Arbeitsplatz Übersicht'!$B$2:$BK$9999,Q$2,FALSE),"")</f>
        <v/>
      </c>
      <c r="R46" s="48" t="str">
        <f>IFERROR(VLOOKUP($A46,'Arbeitsplatz Übersicht'!$B$2:$BK$9999,R$2,FALSE),"")</f>
        <v/>
      </c>
      <c r="S46" s="42" t="str">
        <f>IFERROR(VLOOKUP($A46,'Arbeitsplatz Übersicht'!$B$2:$BK$9999,S$2,FALSE),"")</f>
        <v/>
      </c>
      <c r="T46" s="42" t="str">
        <f>IFERROR(VLOOKUP($A46,'Arbeitsplatz Übersicht'!$B$2:$BK$9999,T$2,FALSE),"")</f>
        <v/>
      </c>
      <c r="U46" s="42" t="str">
        <f>IFERROR(VLOOKUP($A46,'Arbeitsplatz Übersicht'!$B$2:$BK$9999,U$2,FALSE),"")</f>
        <v/>
      </c>
      <c r="V46" s="42" t="str">
        <f>IFERROR(VLOOKUP($A46,'Arbeitsplatz Übersicht'!$B$2:$BK$9999,V$2,FALSE),"")</f>
        <v/>
      </c>
      <c r="W46" s="42" t="str">
        <f>IFERROR(VLOOKUP($A46,'Arbeitsplatz Übersicht'!$B$2:$BK$9999,W$2,FALSE),"")</f>
        <v/>
      </c>
      <c r="X46" s="42" t="str">
        <f>IFERROR(VLOOKUP($A46,'Arbeitsplatz Übersicht'!$B$2:$BK$9999,X$2,FALSE),"")</f>
        <v/>
      </c>
      <c r="Y46" s="42" t="str">
        <f>IFERROR(VLOOKUP($A46,'Arbeitsplatz Übersicht'!$B$2:$BK$9999,Y$2,FALSE),"")</f>
        <v/>
      </c>
      <c r="Z46" s="42" t="str">
        <f>IFERROR(VLOOKUP($A46,'Arbeitsplatz Übersicht'!$B$2:$BK$9999,Z$2,FALSE),"")</f>
        <v/>
      </c>
      <c r="AA46" s="42" t="str">
        <f>IFERROR(VLOOKUP($A46,'Arbeitsplatz Übersicht'!$B$2:$BK$9999,AA$2,FALSE),"")</f>
        <v/>
      </c>
      <c r="AB46" s="42" t="str">
        <f>IFERROR(VLOOKUP($A46,'Arbeitsplatz Übersicht'!$B$2:$BK$9999,AB$2,FALSE),"")</f>
        <v/>
      </c>
      <c r="AC46" s="42" t="str">
        <f>IFERROR(VLOOKUP($A46,'Arbeitsplatz Übersicht'!$B$2:$BK$9999,AC$2,FALSE),"")</f>
        <v/>
      </c>
      <c r="AD46" s="42" t="str">
        <f>IFERROR(VLOOKUP($A46,'Arbeitsplatz Übersicht'!$B$2:$BK$9999,AD$2,FALSE),"")</f>
        <v/>
      </c>
      <c r="AE46" s="42" t="str">
        <f>IFERROR(VLOOKUP($A46,'Arbeitsplatz Übersicht'!$B$2:$BK$9999,AE$2,FALSE),"")</f>
        <v/>
      </c>
      <c r="AF46" s="42" t="str">
        <f>IFERROR(VLOOKUP($A46,'Arbeitsplatz Übersicht'!$B$2:$BK$9999,AF$2,FALSE),"")</f>
        <v/>
      </c>
      <c r="AG46" s="42" t="str">
        <f>IFERROR(VLOOKUP($A46,'Arbeitsplatz Übersicht'!$B$2:$BK$9999,AG$2,FALSE),"")</f>
        <v/>
      </c>
      <c r="AH46" s="42" t="str">
        <f>IFERROR(VLOOKUP($A46,'Arbeitsplatz Übersicht'!$B$2:$BK$9999,AH$2,FALSE),"")</f>
        <v/>
      </c>
      <c r="AI46" s="42">
        <f>IFERROR(VLOOKUP($A46,'Arbeitsplatz Übersicht'!$B$2:$BK$9999,AI$2,FALSE),"")</f>
        <v>0</v>
      </c>
      <c r="AJ46" s="42" t="str">
        <f>IFERROR(VLOOKUP($A46,'Arbeitsplatz Übersicht'!$B$2:$BK$9999,AJ$2,FALSE),"")</f>
        <v/>
      </c>
      <c r="AK46" s="42" t="str">
        <f>IFERROR(VLOOKUP($A46,'Arbeitsplatz Übersicht'!$B$2:$BK$9999,AK$2,FALSE),"")</f>
        <v/>
      </c>
      <c r="AL46" s="42" t="str">
        <f>IFERROR(VLOOKUP($A46,'Arbeitsplatz Übersicht'!$B$2:$BK$9999,AL$2,FALSE),"")</f>
        <v/>
      </c>
      <c r="AM46" s="42">
        <f>IFERROR(VLOOKUP($A46,'Arbeitsplatz Übersicht'!$B$2:$BK$9999,AM$2,FALSE),"")</f>
        <v>0</v>
      </c>
      <c r="AN46" s="42">
        <f>IFERROR(VLOOKUP($A46,'Arbeitsplatz Übersicht'!$B$2:$BK$9999,AN$2,FALSE),"")</f>
        <v>0</v>
      </c>
      <c r="AO46" s="42">
        <f>IFERROR(VLOOKUP($A46,'Arbeitsplatz Übersicht'!$B$2:$BK$9999,AO$2,FALSE),"")</f>
        <v>0</v>
      </c>
      <c r="AP46" s="42">
        <f>IFERROR(VLOOKUP($A46,'Arbeitsplatz Übersicht'!$B$2:$BK$9999,AP$2,FALSE),"")</f>
        <v>0</v>
      </c>
      <c r="AQ46" s="42" t="str">
        <f>IFERROR(VLOOKUP($A46,'Arbeitsplatz Übersicht'!$B$2:$BK$9999,AQ$2,FALSE),"")</f>
        <v/>
      </c>
      <c r="AR46" s="42" t="str">
        <f>IFERROR(VLOOKUP($A46,'Arbeitsplatz Übersicht'!$B$2:$BK$9999,AR$2,FALSE),"")</f>
        <v/>
      </c>
      <c r="AS46" s="42" t="str">
        <f>IFERROR(VLOOKUP($A46,'Arbeitsplatz Übersicht'!$B$2:$BK$9999,AS$2,FALSE),"")</f>
        <v/>
      </c>
    </row>
    <row r="47" spans="1:45" ht="42.6" customHeight="1" x14ac:dyDescent="0.25">
      <c r="A47" s="38" t="str">
        <f t="array" ref="A47">IFERROR(INDEX('Arbeitsplatz Übersicht'!$A$2:$A$9999,LARGE(('Arbeitsplatz Übersicht'!$AN$2:$AN$9999=TRUE)*(ROW('Arbeitsplatz Übersicht'!$AN$2:$AN$9999)-1),COUNTIF('Arbeitsplatz Übersicht'!$AN$2:$AN$9999,TRUE)+1-ROW('Arbeitsplatz Übersicht'!AN44))),"")</f>
        <v/>
      </c>
      <c r="B47" s="101"/>
      <c r="C47" s="127" t="str">
        <f>IFERROR(VLOOKUP($A47,'Arbeitsplatz Übersicht'!$A$2:$AW$9999,2,FALSE),"")</f>
        <v/>
      </c>
      <c r="D47" s="127" t="str">
        <f>IFERROR(VLOOKUP($A47,'Arbeitsplatz Übersicht'!$A$2:$AW$9999,26,FALSE),"")</f>
        <v/>
      </c>
      <c r="E47" s="127" t="str">
        <f>IFERROR(VLOOKUP($A47,'Arbeitsplatz Übersicht'!$A$2:$AW$9999,27,FALSE),"")</f>
        <v/>
      </c>
      <c r="F47" s="127" t="str">
        <f>IFERROR(VLOOKUP($A47,'Arbeitsplatz Übersicht'!$A$2:$AW$9999,28,FALSE),"")</f>
        <v/>
      </c>
      <c r="G47" s="127" t="str">
        <f>IFERROR(VLOOKUP($A47,'Arbeitsplatz Übersicht'!$A$2:$AW$9999,29,FALSE),"")</f>
        <v/>
      </c>
      <c r="H47" s="127" t="str">
        <f>IFERROR(VLOOKUP($A47,'Arbeitsplatz Übersicht'!$A$2:$AW$9999,30,FALSE),"")</f>
        <v/>
      </c>
      <c r="I47" s="127" t="str">
        <f>IFERROR(VLOOKUP($A47,'Arbeitsplatz Übersicht'!$A$2:$AW$9999,31,FALSE),"")</f>
        <v/>
      </c>
      <c r="J47" s="127" t="str">
        <f>IFERROR(VLOOKUP($A47,'Arbeitsplatz Übersicht'!$A$2:$AW$9999,32,FALSE),"")</f>
        <v/>
      </c>
      <c r="K47" s="127" t="str">
        <f>IFERROR(VLOOKUP($A47,'Arbeitsplatz Übersicht'!$A$2:$AW$9999,33,FALSE),"")</f>
        <v/>
      </c>
      <c r="L47" s="127" t="str">
        <f>IFERROR(VLOOKUP($A47,'Arbeitsplatz Übersicht'!$A$2:$AW$9999,34,FALSE),"")</f>
        <v/>
      </c>
      <c r="M47" s="128" t="str">
        <f>IFERROR(VLOOKUP($A47,'Arbeitsplatz Übersicht'!$A$2:$AW$9999,35,FALSE),"")</f>
        <v/>
      </c>
      <c r="O47" s="42" t="str">
        <f>IFERROR(VLOOKUP($A47,'Arbeitsplatz Übersicht'!$B$2:$BK$9999,O$2,FALSE),"")</f>
        <v/>
      </c>
      <c r="P47" s="42" t="str">
        <f>IFERROR(VLOOKUP($A47,'Arbeitsplatz Übersicht'!$B$2:$BK$9999,P$2,FALSE),"")</f>
        <v/>
      </c>
      <c r="Q47" s="48" t="str">
        <f>IFERROR(VLOOKUP($A47,'Arbeitsplatz Übersicht'!$B$2:$BK$9999,Q$2,FALSE),"")</f>
        <v/>
      </c>
      <c r="R47" s="48" t="str">
        <f>IFERROR(VLOOKUP($A47,'Arbeitsplatz Übersicht'!$B$2:$BK$9999,R$2,FALSE),"")</f>
        <v/>
      </c>
      <c r="S47" s="42" t="str">
        <f>IFERROR(VLOOKUP($A47,'Arbeitsplatz Übersicht'!$B$2:$BK$9999,S$2,FALSE),"")</f>
        <v/>
      </c>
      <c r="T47" s="42" t="str">
        <f>IFERROR(VLOOKUP($A47,'Arbeitsplatz Übersicht'!$B$2:$BK$9999,T$2,FALSE),"")</f>
        <v/>
      </c>
      <c r="U47" s="42" t="str">
        <f>IFERROR(VLOOKUP($A47,'Arbeitsplatz Übersicht'!$B$2:$BK$9999,U$2,FALSE),"")</f>
        <v/>
      </c>
      <c r="V47" s="42" t="str">
        <f>IFERROR(VLOOKUP($A47,'Arbeitsplatz Übersicht'!$B$2:$BK$9999,V$2,FALSE),"")</f>
        <v/>
      </c>
      <c r="W47" s="42" t="str">
        <f>IFERROR(VLOOKUP($A47,'Arbeitsplatz Übersicht'!$B$2:$BK$9999,W$2,FALSE),"")</f>
        <v/>
      </c>
      <c r="X47" s="42" t="str">
        <f>IFERROR(VLOOKUP($A47,'Arbeitsplatz Übersicht'!$B$2:$BK$9999,X$2,FALSE),"")</f>
        <v/>
      </c>
      <c r="Y47" s="42" t="str">
        <f>IFERROR(VLOOKUP($A47,'Arbeitsplatz Übersicht'!$B$2:$BK$9999,Y$2,FALSE),"")</f>
        <v/>
      </c>
      <c r="Z47" s="42" t="str">
        <f>IFERROR(VLOOKUP($A47,'Arbeitsplatz Übersicht'!$B$2:$BK$9999,Z$2,FALSE),"")</f>
        <v/>
      </c>
      <c r="AA47" s="42" t="str">
        <f>IFERROR(VLOOKUP($A47,'Arbeitsplatz Übersicht'!$B$2:$BK$9999,AA$2,FALSE),"")</f>
        <v/>
      </c>
      <c r="AB47" s="42" t="str">
        <f>IFERROR(VLOOKUP($A47,'Arbeitsplatz Übersicht'!$B$2:$BK$9999,AB$2,FALSE),"")</f>
        <v/>
      </c>
      <c r="AC47" s="42" t="str">
        <f>IFERROR(VLOOKUP($A47,'Arbeitsplatz Übersicht'!$B$2:$BK$9999,AC$2,FALSE),"")</f>
        <v/>
      </c>
      <c r="AD47" s="42" t="str">
        <f>IFERROR(VLOOKUP($A47,'Arbeitsplatz Übersicht'!$B$2:$BK$9999,AD$2,FALSE),"")</f>
        <v/>
      </c>
      <c r="AE47" s="42" t="str">
        <f>IFERROR(VLOOKUP($A47,'Arbeitsplatz Übersicht'!$B$2:$BK$9999,AE$2,FALSE),"")</f>
        <v/>
      </c>
      <c r="AF47" s="42" t="str">
        <f>IFERROR(VLOOKUP($A47,'Arbeitsplatz Übersicht'!$B$2:$BK$9999,AF$2,FALSE),"")</f>
        <v/>
      </c>
      <c r="AG47" s="42" t="str">
        <f>IFERROR(VLOOKUP($A47,'Arbeitsplatz Übersicht'!$B$2:$BK$9999,AG$2,FALSE),"")</f>
        <v/>
      </c>
      <c r="AH47" s="42" t="str">
        <f>IFERROR(VLOOKUP($A47,'Arbeitsplatz Übersicht'!$B$2:$BK$9999,AH$2,FALSE),"")</f>
        <v/>
      </c>
      <c r="AI47" s="42">
        <f>IFERROR(VLOOKUP($A47,'Arbeitsplatz Übersicht'!$B$2:$BK$9999,AI$2,FALSE),"")</f>
        <v>0</v>
      </c>
      <c r="AJ47" s="42" t="str">
        <f>IFERROR(VLOOKUP($A47,'Arbeitsplatz Übersicht'!$B$2:$BK$9999,AJ$2,FALSE),"")</f>
        <v/>
      </c>
      <c r="AK47" s="42" t="str">
        <f>IFERROR(VLOOKUP($A47,'Arbeitsplatz Übersicht'!$B$2:$BK$9999,AK$2,FALSE),"")</f>
        <v/>
      </c>
      <c r="AL47" s="42" t="str">
        <f>IFERROR(VLOOKUP($A47,'Arbeitsplatz Übersicht'!$B$2:$BK$9999,AL$2,FALSE),"")</f>
        <v/>
      </c>
      <c r="AM47" s="42">
        <f>IFERROR(VLOOKUP($A47,'Arbeitsplatz Übersicht'!$B$2:$BK$9999,AM$2,FALSE),"")</f>
        <v>0</v>
      </c>
      <c r="AN47" s="42">
        <f>IFERROR(VLOOKUP($A47,'Arbeitsplatz Übersicht'!$B$2:$BK$9999,AN$2,FALSE),"")</f>
        <v>0</v>
      </c>
      <c r="AO47" s="42">
        <f>IFERROR(VLOOKUP($A47,'Arbeitsplatz Übersicht'!$B$2:$BK$9999,AO$2,FALSE),"")</f>
        <v>0</v>
      </c>
      <c r="AP47" s="42">
        <f>IFERROR(VLOOKUP($A47,'Arbeitsplatz Übersicht'!$B$2:$BK$9999,AP$2,FALSE),"")</f>
        <v>0</v>
      </c>
      <c r="AQ47" s="42" t="str">
        <f>IFERROR(VLOOKUP($A47,'Arbeitsplatz Übersicht'!$B$2:$BK$9999,AQ$2,FALSE),"")</f>
        <v/>
      </c>
      <c r="AR47" s="42" t="str">
        <f>IFERROR(VLOOKUP($A47,'Arbeitsplatz Übersicht'!$B$2:$BK$9999,AR$2,FALSE),"")</f>
        <v/>
      </c>
      <c r="AS47" s="42" t="str">
        <f>IFERROR(VLOOKUP($A47,'Arbeitsplatz Übersicht'!$B$2:$BK$9999,AS$2,FALSE),"")</f>
        <v/>
      </c>
    </row>
    <row r="48" spans="1:45" ht="42.6" customHeight="1" x14ac:dyDescent="0.25">
      <c r="A48" s="38" t="str">
        <f t="array" ref="A48">IFERROR(INDEX('Arbeitsplatz Übersicht'!$A$2:$A$9999,LARGE(('Arbeitsplatz Übersicht'!$AN$2:$AN$9999=TRUE)*(ROW('Arbeitsplatz Übersicht'!$AN$2:$AN$9999)-1),COUNTIF('Arbeitsplatz Übersicht'!$AN$2:$AN$9999,TRUE)+1-ROW('Arbeitsplatz Übersicht'!AN45))),"")</f>
        <v/>
      </c>
      <c r="B48" s="101"/>
      <c r="C48" s="127" t="str">
        <f>IFERROR(VLOOKUP($A48,'Arbeitsplatz Übersicht'!$A$2:$AW$9999,2,FALSE),"")</f>
        <v/>
      </c>
      <c r="D48" s="127" t="str">
        <f>IFERROR(VLOOKUP($A48,'Arbeitsplatz Übersicht'!$A$2:$AW$9999,26,FALSE),"")</f>
        <v/>
      </c>
      <c r="E48" s="127" t="str">
        <f>IFERROR(VLOOKUP($A48,'Arbeitsplatz Übersicht'!$A$2:$AW$9999,27,FALSE),"")</f>
        <v/>
      </c>
      <c r="F48" s="127" t="str">
        <f>IFERROR(VLOOKUP($A48,'Arbeitsplatz Übersicht'!$A$2:$AW$9999,28,FALSE),"")</f>
        <v/>
      </c>
      <c r="G48" s="127" t="str">
        <f>IFERROR(VLOOKUP($A48,'Arbeitsplatz Übersicht'!$A$2:$AW$9999,29,FALSE),"")</f>
        <v/>
      </c>
      <c r="H48" s="127" t="str">
        <f>IFERROR(VLOOKUP($A48,'Arbeitsplatz Übersicht'!$A$2:$AW$9999,30,FALSE),"")</f>
        <v/>
      </c>
      <c r="I48" s="127" t="str">
        <f>IFERROR(VLOOKUP($A48,'Arbeitsplatz Übersicht'!$A$2:$AW$9999,31,FALSE),"")</f>
        <v/>
      </c>
      <c r="J48" s="127" t="str">
        <f>IFERROR(VLOOKUP($A48,'Arbeitsplatz Übersicht'!$A$2:$AW$9999,32,FALSE),"")</f>
        <v/>
      </c>
      <c r="K48" s="127" t="str">
        <f>IFERROR(VLOOKUP($A48,'Arbeitsplatz Übersicht'!$A$2:$AW$9999,33,FALSE),"")</f>
        <v/>
      </c>
      <c r="L48" s="127" t="str">
        <f>IFERROR(VLOOKUP($A48,'Arbeitsplatz Übersicht'!$A$2:$AW$9999,34,FALSE),"")</f>
        <v/>
      </c>
      <c r="M48" s="128" t="str">
        <f>IFERROR(VLOOKUP($A48,'Arbeitsplatz Übersicht'!$A$2:$AW$9999,35,FALSE),"")</f>
        <v/>
      </c>
      <c r="O48" s="42" t="str">
        <f>IFERROR(VLOOKUP($A48,'Arbeitsplatz Übersicht'!$B$2:$BK$9999,O$2,FALSE),"")</f>
        <v/>
      </c>
      <c r="P48" s="42" t="str">
        <f>IFERROR(VLOOKUP($A48,'Arbeitsplatz Übersicht'!$B$2:$BK$9999,P$2,FALSE),"")</f>
        <v/>
      </c>
      <c r="Q48" s="48" t="str">
        <f>IFERROR(VLOOKUP($A48,'Arbeitsplatz Übersicht'!$B$2:$BK$9999,Q$2,FALSE),"")</f>
        <v/>
      </c>
      <c r="R48" s="48" t="str">
        <f>IFERROR(VLOOKUP($A48,'Arbeitsplatz Übersicht'!$B$2:$BK$9999,R$2,FALSE),"")</f>
        <v/>
      </c>
      <c r="S48" s="42" t="str">
        <f>IFERROR(VLOOKUP($A48,'Arbeitsplatz Übersicht'!$B$2:$BK$9999,S$2,FALSE),"")</f>
        <v/>
      </c>
      <c r="T48" s="42" t="str">
        <f>IFERROR(VLOOKUP($A48,'Arbeitsplatz Übersicht'!$B$2:$BK$9999,T$2,FALSE),"")</f>
        <v/>
      </c>
      <c r="U48" s="42" t="str">
        <f>IFERROR(VLOOKUP($A48,'Arbeitsplatz Übersicht'!$B$2:$BK$9999,U$2,FALSE),"")</f>
        <v/>
      </c>
      <c r="V48" s="42" t="str">
        <f>IFERROR(VLOOKUP($A48,'Arbeitsplatz Übersicht'!$B$2:$BK$9999,V$2,FALSE),"")</f>
        <v/>
      </c>
      <c r="W48" s="42" t="str">
        <f>IFERROR(VLOOKUP($A48,'Arbeitsplatz Übersicht'!$B$2:$BK$9999,W$2,FALSE),"")</f>
        <v/>
      </c>
      <c r="X48" s="42" t="str">
        <f>IFERROR(VLOOKUP($A48,'Arbeitsplatz Übersicht'!$B$2:$BK$9999,X$2,FALSE),"")</f>
        <v/>
      </c>
      <c r="Y48" s="42" t="str">
        <f>IFERROR(VLOOKUP($A48,'Arbeitsplatz Übersicht'!$B$2:$BK$9999,Y$2,FALSE),"")</f>
        <v/>
      </c>
      <c r="Z48" s="42" t="str">
        <f>IFERROR(VLOOKUP($A48,'Arbeitsplatz Übersicht'!$B$2:$BK$9999,Z$2,FALSE),"")</f>
        <v/>
      </c>
      <c r="AA48" s="42" t="str">
        <f>IFERROR(VLOOKUP($A48,'Arbeitsplatz Übersicht'!$B$2:$BK$9999,AA$2,FALSE),"")</f>
        <v/>
      </c>
      <c r="AB48" s="42" t="str">
        <f>IFERROR(VLOOKUP($A48,'Arbeitsplatz Übersicht'!$B$2:$BK$9999,AB$2,FALSE),"")</f>
        <v/>
      </c>
      <c r="AC48" s="42" t="str">
        <f>IFERROR(VLOOKUP($A48,'Arbeitsplatz Übersicht'!$B$2:$BK$9999,AC$2,FALSE),"")</f>
        <v/>
      </c>
      <c r="AD48" s="42" t="str">
        <f>IFERROR(VLOOKUP($A48,'Arbeitsplatz Übersicht'!$B$2:$BK$9999,AD$2,FALSE),"")</f>
        <v/>
      </c>
      <c r="AE48" s="42" t="str">
        <f>IFERROR(VLOOKUP($A48,'Arbeitsplatz Übersicht'!$B$2:$BK$9999,AE$2,FALSE),"")</f>
        <v/>
      </c>
      <c r="AF48" s="42" t="str">
        <f>IFERROR(VLOOKUP($A48,'Arbeitsplatz Übersicht'!$B$2:$BK$9999,AF$2,FALSE),"")</f>
        <v/>
      </c>
      <c r="AG48" s="42" t="str">
        <f>IFERROR(VLOOKUP($A48,'Arbeitsplatz Übersicht'!$B$2:$BK$9999,AG$2,FALSE),"")</f>
        <v/>
      </c>
      <c r="AH48" s="42" t="str">
        <f>IFERROR(VLOOKUP($A48,'Arbeitsplatz Übersicht'!$B$2:$BK$9999,AH$2,FALSE),"")</f>
        <v/>
      </c>
      <c r="AI48" s="42">
        <f>IFERROR(VLOOKUP($A48,'Arbeitsplatz Übersicht'!$B$2:$BK$9999,AI$2,FALSE),"")</f>
        <v>0</v>
      </c>
      <c r="AJ48" s="42" t="str">
        <f>IFERROR(VLOOKUP($A48,'Arbeitsplatz Übersicht'!$B$2:$BK$9999,AJ$2,FALSE),"")</f>
        <v/>
      </c>
      <c r="AK48" s="42" t="str">
        <f>IFERROR(VLOOKUP($A48,'Arbeitsplatz Übersicht'!$B$2:$BK$9999,AK$2,FALSE),"")</f>
        <v/>
      </c>
      <c r="AL48" s="42" t="str">
        <f>IFERROR(VLOOKUP($A48,'Arbeitsplatz Übersicht'!$B$2:$BK$9999,AL$2,FALSE),"")</f>
        <v/>
      </c>
      <c r="AM48" s="42">
        <f>IFERROR(VLOOKUP($A48,'Arbeitsplatz Übersicht'!$B$2:$BK$9999,AM$2,FALSE),"")</f>
        <v>0</v>
      </c>
      <c r="AN48" s="42">
        <f>IFERROR(VLOOKUP($A48,'Arbeitsplatz Übersicht'!$B$2:$BK$9999,AN$2,FALSE),"")</f>
        <v>0</v>
      </c>
      <c r="AO48" s="42">
        <f>IFERROR(VLOOKUP($A48,'Arbeitsplatz Übersicht'!$B$2:$BK$9999,AO$2,FALSE),"")</f>
        <v>0</v>
      </c>
      <c r="AP48" s="42">
        <f>IFERROR(VLOOKUP($A48,'Arbeitsplatz Übersicht'!$B$2:$BK$9999,AP$2,FALSE),"")</f>
        <v>0</v>
      </c>
      <c r="AQ48" s="42" t="str">
        <f>IFERROR(VLOOKUP($A48,'Arbeitsplatz Übersicht'!$B$2:$BK$9999,AQ$2,FALSE),"")</f>
        <v/>
      </c>
      <c r="AR48" s="42" t="str">
        <f>IFERROR(VLOOKUP($A48,'Arbeitsplatz Übersicht'!$B$2:$BK$9999,AR$2,FALSE),"")</f>
        <v/>
      </c>
      <c r="AS48" s="42" t="str">
        <f>IFERROR(VLOOKUP($A48,'Arbeitsplatz Übersicht'!$B$2:$BK$9999,AS$2,FALSE),"")</f>
        <v/>
      </c>
    </row>
    <row r="49" spans="1:45" ht="42.6" customHeight="1" x14ac:dyDescent="0.25">
      <c r="A49" s="38" t="str">
        <f t="array" ref="A49">IFERROR(INDEX('Arbeitsplatz Übersicht'!$A$2:$A$9999,LARGE(('Arbeitsplatz Übersicht'!$AN$2:$AN$9999=TRUE)*(ROW('Arbeitsplatz Übersicht'!$AN$2:$AN$9999)-1),COUNTIF('Arbeitsplatz Übersicht'!$AN$2:$AN$9999,TRUE)+1-ROW('Arbeitsplatz Übersicht'!AN46))),"")</f>
        <v/>
      </c>
      <c r="B49" s="101"/>
      <c r="C49" s="127" t="str">
        <f>IFERROR(VLOOKUP($A49,'Arbeitsplatz Übersicht'!$A$2:$AW$9999,2,FALSE),"")</f>
        <v/>
      </c>
      <c r="D49" s="127" t="str">
        <f>IFERROR(VLOOKUP($A49,'Arbeitsplatz Übersicht'!$A$2:$AW$9999,26,FALSE),"")</f>
        <v/>
      </c>
      <c r="E49" s="127" t="str">
        <f>IFERROR(VLOOKUP($A49,'Arbeitsplatz Übersicht'!$A$2:$AW$9999,27,FALSE),"")</f>
        <v/>
      </c>
      <c r="F49" s="127" t="str">
        <f>IFERROR(VLOOKUP($A49,'Arbeitsplatz Übersicht'!$A$2:$AW$9999,28,FALSE),"")</f>
        <v/>
      </c>
      <c r="G49" s="127" t="str">
        <f>IFERROR(VLOOKUP($A49,'Arbeitsplatz Übersicht'!$A$2:$AW$9999,29,FALSE),"")</f>
        <v/>
      </c>
      <c r="H49" s="127" t="str">
        <f>IFERROR(VLOOKUP($A49,'Arbeitsplatz Übersicht'!$A$2:$AW$9999,30,FALSE),"")</f>
        <v/>
      </c>
      <c r="I49" s="127" t="str">
        <f>IFERROR(VLOOKUP($A49,'Arbeitsplatz Übersicht'!$A$2:$AW$9999,31,FALSE),"")</f>
        <v/>
      </c>
      <c r="J49" s="127" t="str">
        <f>IFERROR(VLOOKUP($A49,'Arbeitsplatz Übersicht'!$A$2:$AW$9999,32,FALSE),"")</f>
        <v/>
      </c>
      <c r="K49" s="127" t="str">
        <f>IFERROR(VLOOKUP($A49,'Arbeitsplatz Übersicht'!$A$2:$AW$9999,33,FALSE),"")</f>
        <v/>
      </c>
      <c r="L49" s="127" t="str">
        <f>IFERROR(VLOOKUP($A49,'Arbeitsplatz Übersicht'!$A$2:$AW$9999,34,FALSE),"")</f>
        <v/>
      </c>
      <c r="M49" s="128" t="str">
        <f>IFERROR(VLOOKUP($A49,'Arbeitsplatz Übersicht'!$A$2:$AW$9999,35,FALSE),"")</f>
        <v/>
      </c>
      <c r="O49" s="42" t="str">
        <f>IFERROR(VLOOKUP($A49,'Arbeitsplatz Übersicht'!$B$2:$BK$9999,O$2,FALSE),"")</f>
        <v/>
      </c>
      <c r="P49" s="42" t="str">
        <f>IFERROR(VLOOKUP($A49,'Arbeitsplatz Übersicht'!$B$2:$BK$9999,P$2,FALSE),"")</f>
        <v/>
      </c>
      <c r="Q49" s="48" t="str">
        <f>IFERROR(VLOOKUP($A49,'Arbeitsplatz Übersicht'!$B$2:$BK$9999,Q$2,FALSE),"")</f>
        <v/>
      </c>
      <c r="R49" s="48" t="str">
        <f>IFERROR(VLOOKUP($A49,'Arbeitsplatz Übersicht'!$B$2:$BK$9999,R$2,FALSE),"")</f>
        <v/>
      </c>
      <c r="S49" s="42" t="str">
        <f>IFERROR(VLOOKUP($A49,'Arbeitsplatz Übersicht'!$B$2:$BK$9999,S$2,FALSE),"")</f>
        <v/>
      </c>
      <c r="T49" s="42" t="str">
        <f>IFERROR(VLOOKUP($A49,'Arbeitsplatz Übersicht'!$B$2:$BK$9999,T$2,FALSE),"")</f>
        <v/>
      </c>
      <c r="U49" s="42" t="str">
        <f>IFERROR(VLOOKUP($A49,'Arbeitsplatz Übersicht'!$B$2:$BK$9999,U$2,FALSE),"")</f>
        <v/>
      </c>
      <c r="V49" s="42" t="str">
        <f>IFERROR(VLOOKUP($A49,'Arbeitsplatz Übersicht'!$B$2:$BK$9999,V$2,FALSE),"")</f>
        <v/>
      </c>
      <c r="W49" s="42" t="str">
        <f>IFERROR(VLOOKUP($A49,'Arbeitsplatz Übersicht'!$B$2:$BK$9999,W$2,FALSE),"")</f>
        <v/>
      </c>
      <c r="X49" s="42" t="str">
        <f>IFERROR(VLOOKUP($A49,'Arbeitsplatz Übersicht'!$B$2:$BK$9999,X$2,FALSE),"")</f>
        <v/>
      </c>
      <c r="Y49" s="42" t="str">
        <f>IFERROR(VLOOKUP($A49,'Arbeitsplatz Übersicht'!$B$2:$BK$9999,Y$2,FALSE),"")</f>
        <v/>
      </c>
      <c r="Z49" s="42" t="str">
        <f>IFERROR(VLOOKUP($A49,'Arbeitsplatz Übersicht'!$B$2:$BK$9999,Z$2,FALSE),"")</f>
        <v/>
      </c>
      <c r="AA49" s="42" t="str">
        <f>IFERROR(VLOOKUP($A49,'Arbeitsplatz Übersicht'!$B$2:$BK$9999,AA$2,FALSE),"")</f>
        <v/>
      </c>
      <c r="AB49" s="42" t="str">
        <f>IFERROR(VLOOKUP($A49,'Arbeitsplatz Übersicht'!$B$2:$BK$9999,AB$2,FALSE),"")</f>
        <v/>
      </c>
      <c r="AC49" s="42" t="str">
        <f>IFERROR(VLOOKUP($A49,'Arbeitsplatz Übersicht'!$B$2:$BK$9999,AC$2,FALSE),"")</f>
        <v/>
      </c>
      <c r="AD49" s="42" t="str">
        <f>IFERROR(VLOOKUP($A49,'Arbeitsplatz Übersicht'!$B$2:$BK$9999,AD$2,FALSE),"")</f>
        <v/>
      </c>
      <c r="AE49" s="42" t="str">
        <f>IFERROR(VLOOKUP($A49,'Arbeitsplatz Übersicht'!$B$2:$BK$9999,AE$2,FALSE),"")</f>
        <v/>
      </c>
      <c r="AF49" s="42" t="str">
        <f>IFERROR(VLOOKUP($A49,'Arbeitsplatz Übersicht'!$B$2:$BK$9999,AF$2,FALSE),"")</f>
        <v/>
      </c>
      <c r="AG49" s="42" t="str">
        <f>IFERROR(VLOOKUP($A49,'Arbeitsplatz Übersicht'!$B$2:$BK$9999,AG$2,FALSE),"")</f>
        <v/>
      </c>
      <c r="AH49" s="42" t="str">
        <f>IFERROR(VLOOKUP($A49,'Arbeitsplatz Übersicht'!$B$2:$BK$9999,AH$2,FALSE),"")</f>
        <v/>
      </c>
      <c r="AI49" s="42">
        <f>IFERROR(VLOOKUP($A49,'Arbeitsplatz Übersicht'!$B$2:$BK$9999,AI$2,FALSE),"")</f>
        <v>0</v>
      </c>
      <c r="AJ49" s="42" t="str">
        <f>IFERROR(VLOOKUP($A49,'Arbeitsplatz Übersicht'!$B$2:$BK$9999,AJ$2,FALSE),"")</f>
        <v/>
      </c>
      <c r="AK49" s="42" t="str">
        <f>IFERROR(VLOOKUP($A49,'Arbeitsplatz Übersicht'!$B$2:$BK$9999,AK$2,FALSE),"")</f>
        <v/>
      </c>
      <c r="AL49" s="42" t="str">
        <f>IFERROR(VLOOKUP($A49,'Arbeitsplatz Übersicht'!$B$2:$BK$9999,AL$2,FALSE),"")</f>
        <v/>
      </c>
      <c r="AM49" s="42">
        <f>IFERROR(VLOOKUP($A49,'Arbeitsplatz Übersicht'!$B$2:$BK$9999,AM$2,FALSE),"")</f>
        <v>0</v>
      </c>
      <c r="AN49" s="42">
        <f>IFERROR(VLOOKUP($A49,'Arbeitsplatz Übersicht'!$B$2:$BK$9999,AN$2,FALSE),"")</f>
        <v>0</v>
      </c>
      <c r="AO49" s="42">
        <f>IFERROR(VLOOKUP($A49,'Arbeitsplatz Übersicht'!$B$2:$BK$9999,AO$2,FALSE),"")</f>
        <v>0</v>
      </c>
      <c r="AP49" s="42">
        <f>IFERROR(VLOOKUP($A49,'Arbeitsplatz Übersicht'!$B$2:$BK$9999,AP$2,FALSE),"")</f>
        <v>0</v>
      </c>
      <c r="AQ49" s="42" t="str">
        <f>IFERROR(VLOOKUP($A49,'Arbeitsplatz Übersicht'!$B$2:$BK$9999,AQ$2,FALSE),"")</f>
        <v/>
      </c>
      <c r="AR49" s="42" t="str">
        <f>IFERROR(VLOOKUP($A49,'Arbeitsplatz Übersicht'!$B$2:$BK$9999,AR$2,FALSE),"")</f>
        <v/>
      </c>
      <c r="AS49" s="42" t="str">
        <f>IFERROR(VLOOKUP($A49,'Arbeitsplatz Übersicht'!$B$2:$BK$9999,AS$2,FALSE),"")</f>
        <v/>
      </c>
    </row>
    <row r="50" spans="1:45" ht="42.6" customHeight="1" x14ac:dyDescent="0.25">
      <c r="A50" s="38" t="str">
        <f t="array" ref="A50">IFERROR(INDEX('Arbeitsplatz Übersicht'!$A$2:$A$9999,LARGE(('Arbeitsplatz Übersicht'!$AN$2:$AN$9999=TRUE)*(ROW('Arbeitsplatz Übersicht'!$AN$2:$AN$9999)-1),COUNTIF('Arbeitsplatz Übersicht'!$AN$2:$AN$9999,TRUE)+1-ROW('Arbeitsplatz Übersicht'!AN47))),"")</f>
        <v/>
      </c>
      <c r="B50" s="101"/>
      <c r="C50" s="127" t="str">
        <f>IFERROR(VLOOKUP($A50,'Arbeitsplatz Übersicht'!$A$2:$AW$9999,2,FALSE),"")</f>
        <v/>
      </c>
      <c r="D50" s="127" t="str">
        <f>IFERROR(VLOOKUP($A50,'Arbeitsplatz Übersicht'!$A$2:$AW$9999,26,FALSE),"")</f>
        <v/>
      </c>
      <c r="E50" s="127" t="str">
        <f>IFERROR(VLOOKUP($A50,'Arbeitsplatz Übersicht'!$A$2:$AW$9999,27,FALSE),"")</f>
        <v/>
      </c>
      <c r="F50" s="127" t="str">
        <f>IFERROR(VLOOKUP($A50,'Arbeitsplatz Übersicht'!$A$2:$AW$9999,28,FALSE),"")</f>
        <v/>
      </c>
      <c r="G50" s="127" t="str">
        <f>IFERROR(VLOOKUP($A50,'Arbeitsplatz Übersicht'!$A$2:$AW$9999,29,FALSE),"")</f>
        <v/>
      </c>
      <c r="H50" s="127" t="str">
        <f>IFERROR(VLOOKUP($A50,'Arbeitsplatz Übersicht'!$A$2:$AW$9999,30,FALSE),"")</f>
        <v/>
      </c>
      <c r="I50" s="127" t="str">
        <f>IFERROR(VLOOKUP($A50,'Arbeitsplatz Übersicht'!$A$2:$AW$9999,31,FALSE),"")</f>
        <v/>
      </c>
      <c r="J50" s="127" t="str">
        <f>IFERROR(VLOOKUP($A50,'Arbeitsplatz Übersicht'!$A$2:$AW$9999,32,FALSE),"")</f>
        <v/>
      </c>
      <c r="K50" s="127" t="str">
        <f>IFERROR(VLOOKUP($A50,'Arbeitsplatz Übersicht'!$A$2:$AW$9999,33,FALSE),"")</f>
        <v/>
      </c>
      <c r="L50" s="127" t="str">
        <f>IFERROR(VLOOKUP($A50,'Arbeitsplatz Übersicht'!$A$2:$AW$9999,34,FALSE),"")</f>
        <v/>
      </c>
      <c r="M50" s="128" t="str">
        <f>IFERROR(VLOOKUP($A50,'Arbeitsplatz Übersicht'!$A$2:$AW$9999,35,FALSE),"")</f>
        <v/>
      </c>
      <c r="O50" s="42" t="str">
        <f>IFERROR(VLOOKUP($A50,'Arbeitsplatz Übersicht'!$B$2:$BK$9999,O$2,FALSE),"")</f>
        <v/>
      </c>
      <c r="P50" s="42" t="str">
        <f>IFERROR(VLOOKUP($A50,'Arbeitsplatz Übersicht'!$B$2:$BK$9999,P$2,FALSE),"")</f>
        <v/>
      </c>
      <c r="Q50" s="48" t="str">
        <f>IFERROR(VLOOKUP($A50,'Arbeitsplatz Übersicht'!$B$2:$BK$9999,Q$2,FALSE),"")</f>
        <v/>
      </c>
      <c r="R50" s="48" t="str">
        <f>IFERROR(VLOOKUP($A50,'Arbeitsplatz Übersicht'!$B$2:$BK$9999,R$2,FALSE),"")</f>
        <v/>
      </c>
      <c r="S50" s="42" t="str">
        <f>IFERROR(VLOOKUP($A50,'Arbeitsplatz Übersicht'!$B$2:$BK$9999,S$2,FALSE),"")</f>
        <v/>
      </c>
      <c r="T50" s="42" t="str">
        <f>IFERROR(VLOOKUP($A50,'Arbeitsplatz Übersicht'!$B$2:$BK$9999,T$2,FALSE),"")</f>
        <v/>
      </c>
      <c r="U50" s="42" t="str">
        <f>IFERROR(VLOOKUP($A50,'Arbeitsplatz Übersicht'!$B$2:$BK$9999,U$2,FALSE),"")</f>
        <v/>
      </c>
      <c r="V50" s="42" t="str">
        <f>IFERROR(VLOOKUP($A50,'Arbeitsplatz Übersicht'!$B$2:$BK$9999,V$2,FALSE),"")</f>
        <v/>
      </c>
      <c r="W50" s="42" t="str">
        <f>IFERROR(VLOOKUP($A50,'Arbeitsplatz Übersicht'!$B$2:$BK$9999,W$2,FALSE),"")</f>
        <v/>
      </c>
      <c r="X50" s="42" t="str">
        <f>IFERROR(VLOOKUP($A50,'Arbeitsplatz Übersicht'!$B$2:$BK$9999,X$2,FALSE),"")</f>
        <v/>
      </c>
      <c r="Y50" s="42" t="str">
        <f>IFERROR(VLOOKUP($A50,'Arbeitsplatz Übersicht'!$B$2:$BK$9999,Y$2,FALSE),"")</f>
        <v/>
      </c>
      <c r="Z50" s="42" t="str">
        <f>IFERROR(VLOOKUP($A50,'Arbeitsplatz Übersicht'!$B$2:$BK$9999,Z$2,FALSE),"")</f>
        <v/>
      </c>
      <c r="AA50" s="42" t="str">
        <f>IFERROR(VLOOKUP($A50,'Arbeitsplatz Übersicht'!$B$2:$BK$9999,AA$2,FALSE),"")</f>
        <v/>
      </c>
      <c r="AB50" s="42" t="str">
        <f>IFERROR(VLOOKUP($A50,'Arbeitsplatz Übersicht'!$B$2:$BK$9999,AB$2,FALSE),"")</f>
        <v/>
      </c>
      <c r="AC50" s="42" t="str">
        <f>IFERROR(VLOOKUP($A50,'Arbeitsplatz Übersicht'!$B$2:$BK$9999,AC$2,FALSE),"")</f>
        <v/>
      </c>
      <c r="AD50" s="42" t="str">
        <f>IFERROR(VLOOKUP($A50,'Arbeitsplatz Übersicht'!$B$2:$BK$9999,AD$2,FALSE),"")</f>
        <v/>
      </c>
      <c r="AE50" s="42" t="str">
        <f>IFERROR(VLOOKUP($A50,'Arbeitsplatz Übersicht'!$B$2:$BK$9999,AE$2,FALSE),"")</f>
        <v/>
      </c>
      <c r="AF50" s="42" t="str">
        <f>IFERROR(VLOOKUP($A50,'Arbeitsplatz Übersicht'!$B$2:$BK$9999,AF$2,FALSE),"")</f>
        <v/>
      </c>
      <c r="AG50" s="42" t="str">
        <f>IFERROR(VLOOKUP($A50,'Arbeitsplatz Übersicht'!$B$2:$BK$9999,AG$2,FALSE),"")</f>
        <v/>
      </c>
      <c r="AH50" s="42" t="str">
        <f>IFERROR(VLOOKUP($A50,'Arbeitsplatz Übersicht'!$B$2:$BK$9999,AH$2,FALSE),"")</f>
        <v/>
      </c>
      <c r="AI50" s="42">
        <f>IFERROR(VLOOKUP($A50,'Arbeitsplatz Übersicht'!$B$2:$BK$9999,AI$2,FALSE),"")</f>
        <v>0</v>
      </c>
      <c r="AJ50" s="42" t="str">
        <f>IFERROR(VLOOKUP($A50,'Arbeitsplatz Übersicht'!$B$2:$BK$9999,AJ$2,FALSE),"")</f>
        <v/>
      </c>
      <c r="AK50" s="42" t="str">
        <f>IFERROR(VLOOKUP($A50,'Arbeitsplatz Übersicht'!$B$2:$BK$9999,AK$2,FALSE),"")</f>
        <v/>
      </c>
      <c r="AL50" s="42" t="str">
        <f>IFERROR(VLOOKUP($A50,'Arbeitsplatz Übersicht'!$B$2:$BK$9999,AL$2,FALSE),"")</f>
        <v/>
      </c>
      <c r="AM50" s="42">
        <f>IFERROR(VLOOKUP($A50,'Arbeitsplatz Übersicht'!$B$2:$BK$9999,AM$2,FALSE),"")</f>
        <v>0</v>
      </c>
      <c r="AN50" s="42">
        <f>IFERROR(VLOOKUP($A50,'Arbeitsplatz Übersicht'!$B$2:$BK$9999,AN$2,FALSE),"")</f>
        <v>0</v>
      </c>
      <c r="AO50" s="42">
        <f>IFERROR(VLOOKUP($A50,'Arbeitsplatz Übersicht'!$B$2:$BK$9999,AO$2,FALSE),"")</f>
        <v>0</v>
      </c>
      <c r="AP50" s="42">
        <f>IFERROR(VLOOKUP($A50,'Arbeitsplatz Übersicht'!$B$2:$BK$9999,AP$2,FALSE),"")</f>
        <v>0</v>
      </c>
      <c r="AQ50" s="42" t="str">
        <f>IFERROR(VLOOKUP($A50,'Arbeitsplatz Übersicht'!$B$2:$BK$9999,AQ$2,FALSE),"")</f>
        <v/>
      </c>
      <c r="AR50" s="42" t="str">
        <f>IFERROR(VLOOKUP($A50,'Arbeitsplatz Übersicht'!$B$2:$BK$9999,AR$2,FALSE),"")</f>
        <v/>
      </c>
      <c r="AS50" s="42" t="str">
        <f>IFERROR(VLOOKUP($A50,'Arbeitsplatz Übersicht'!$B$2:$BK$9999,AS$2,FALSE),"")</f>
        <v/>
      </c>
    </row>
    <row r="51" spans="1:45" ht="42.6" customHeight="1" x14ac:dyDescent="0.25">
      <c r="A51" s="38" t="str">
        <f t="array" ref="A51">IFERROR(INDEX('Arbeitsplatz Übersicht'!$A$2:$A$9999,LARGE(('Arbeitsplatz Übersicht'!$AN$2:$AN$9999=TRUE)*(ROW('Arbeitsplatz Übersicht'!$AN$2:$AN$9999)-1),COUNTIF('Arbeitsplatz Übersicht'!$AN$2:$AN$9999,TRUE)+1-ROW('Arbeitsplatz Übersicht'!AN48))),"")</f>
        <v/>
      </c>
      <c r="B51" s="101"/>
      <c r="C51" s="127" t="str">
        <f>IFERROR(VLOOKUP($A51,'Arbeitsplatz Übersicht'!$A$2:$AW$9999,2,FALSE),"")</f>
        <v/>
      </c>
      <c r="D51" s="127" t="str">
        <f>IFERROR(VLOOKUP($A51,'Arbeitsplatz Übersicht'!$A$2:$AW$9999,26,FALSE),"")</f>
        <v/>
      </c>
      <c r="E51" s="127" t="str">
        <f>IFERROR(VLOOKUP($A51,'Arbeitsplatz Übersicht'!$A$2:$AW$9999,27,FALSE),"")</f>
        <v/>
      </c>
      <c r="F51" s="127" t="str">
        <f>IFERROR(VLOOKUP($A51,'Arbeitsplatz Übersicht'!$A$2:$AW$9999,28,FALSE),"")</f>
        <v/>
      </c>
      <c r="G51" s="127" t="str">
        <f>IFERROR(VLOOKUP($A51,'Arbeitsplatz Übersicht'!$A$2:$AW$9999,29,FALSE),"")</f>
        <v/>
      </c>
      <c r="H51" s="127" t="str">
        <f>IFERROR(VLOOKUP($A51,'Arbeitsplatz Übersicht'!$A$2:$AW$9999,30,FALSE),"")</f>
        <v/>
      </c>
      <c r="I51" s="127" t="str">
        <f>IFERROR(VLOOKUP($A51,'Arbeitsplatz Übersicht'!$A$2:$AW$9999,31,FALSE),"")</f>
        <v/>
      </c>
      <c r="J51" s="127" t="str">
        <f>IFERROR(VLOOKUP($A51,'Arbeitsplatz Übersicht'!$A$2:$AW$9999,32,FALSE),"")</f>
        <v/>
      </c>
      <c r="K51" s="127" t="str">
        <f>IFERROR(VLOOKUP($A51,'Arbeitsplatz Übersicht'!$A$2:$AW$9999,33,FALSE),"")</f>
        <v/>
      </c>
      <c r="L51" s="127" t="str">
        <f>IFERROR(VLOOKUP($A51,'Arbeitsplatz Übersicht'!$A$2:$AW$9999,34,FALSE),"")</f>
        <v/>
      </c>
      <c r="M51" s="128" t="str">
        <f>IFERROR(VLOOKUP($A51,'Arbeitsplatz Übersicht'!$A$2:$AW$9999,35,FALSE),"")</f>
        <v/>
      </c>
      <c r="O51" s="42" t="str">
        <f>IFERROR(VLOOKUP($A51,'Arbeitsplatz Übersicht'!$B$2:$BK$9999,O$2,FALSE),"")</f>
        <v/>
      </c>
      <c r="P51" s="42" t="str">
        <f>IFERROR(VLOOKUP($A51,'Arbeitsplatz Übersicht'!$B$2:$BK$9999,P$2,FALSE),"")</f>
        <v/>
      </c>
      <c r="Q51" s="48" t="str">
        <f>IFERROR(VLOOKUP($A51,'Arbeitsplatz Übersicht'!$B$2:$BK$9999,Q$2,FALSE),"")</f>
        <v/>
      </c>
      <c r="R51" s="48" t="str">
        <f>IFERROR(VLOOKUP($A51,'Arbeitsplatz Übersicht'!$B$2:$BK$9999,R$2,FALSE),"")</f>
        <v/>
      </c>
      <c r="S51" s="42" t="str">
        <f>IFERROR(VLOOKUP($A51,'Arbeitsplatz Übersicht'!$B$2:$BK$9999,S$2,FALSE),"")</f>
        <v/>
      </c>
      <c r="T51" s="42" t="str">
        <f>IFERROR(VLOOKUP($A51,'Arbeitsplatz Übersicht'!$B$2:$BK$9999,T$2,FALSE),"")</f>
        <v/>
      </c>
      <c r="U51" s="42" t="str">
        <f>IFERROR(VLOOKUP($A51,'Arbeitsplatz Übersicht'!$B$2:$BK$9999,U$2,FALSE),"")</f>
        <v/>
      </c>
      <c r="V51" s="42" t="str">
        <f>IFERROR(VLOOKUP($A51,'Arbeitsplatz Übersicht'!$B$2:$BK$9999,V$2,FALSE),"")</f>
        <v/>
      </c>
      <c r="W51" s="42" t="str">
        <f>IFERROR(VLOOKUP($A51,'Arbeitsplatz Übersicht'!$B$2:$BK$9999,W$2,FALSE),"")</f>
        <v/>
      </c>
      <c r="X51" s="42" t="str">
        <f>IFERROR(VLOOKUP($A51,'Arbeitsplatz Übersicht'!$B$2:$BK$9999,X$2,FALSE),"")</f>
        <v/>
      </c>
      <c r="Y51" s="42" t="str">
        <f>IFERROR(VLOOKUP($A51,'Arbeitsplatz Übersicht'!$B$2:$BK$9999,Y$2,FALSE),"")</f>
        <v/>
      </c>
      <c r="Z51" s="42" t="str">
        <f>IFERROR(VLOOKUP($A51,'Arbeitsplatz Übersicht'!$B$2:$BK$9999,Z$2,FALSE),"")</f>
        <v/>
      </c>
      <c r="AA51" s="42" t="str">
        <f>IFERROR(VLOOKUP($A51,'Arbeitsplatz Übersicht'!$B$2:$BK$9999,AA$2,FALSE),"")</f>
        <v/>
      </c>
      <c r="AB51" s="42" t="str">
        <f>IFERROR(VLOOKUP($A51,'Arbeitsplatz Übersicht'!$B$2:$BK$9999,AB$2,FALSE),"")</f>
        <v/>
      </c>
      <c r="AC51" s="42" t="str">
        <f>IFERROR(VLOOKUP($A51,'Arbeitsplatz Übersicht'!$B$2:$BK$9999,AC$2,FALSE),"")</f>
        <v/>
      </c>
      <c r="AD51" s="42" t="str">
        <f>IFERROR(VLOOKUP($A51,'Arbeitsplatz Übersicht'!$B$2:$BK$9999,AD$2,FALSE),"")</f>
        <v/>
      </c>
      <c r="AE51" s="42" t="str">
        <f>IFERROR(VLOOKUP($A51,'Arbeitsplatz Übersicht'!$B$2:$BK$9999,AE$2,FALSE),"")</f>
        <v/>
      </c>
      <c r="AF51" s="42" t="str">
        <f>IFERROR(VLOOKUP($A51,'Arbeitsplatz Übersicht'!$B$2:$BK$9999,AF$2,FALSE),"")</f>
        <v/>
      </c>
      <c r="AG51" s="42" t="str">
        <f>IFERROR(VLOOKUP($A51,'Arbeitsplatz Übersicht'!$B$2:$BK$9999,AG$2,FALSE),"")</f>
        <v/>
      </c>
      <c r="AH51" s="42" t="str">
        <f>IFERROR(VLOOKUP($A51,'Arbeitsplatz Übersicht'!$B$2:$BK$9999,AH$2,FALSE),"")</f>
        <v/>
      </c>
      <c r="AI51" s="42">
        <f>IFERROR(VLOOKUP($A51,'Arbeitsplatz Übersicht'!$B$2:$BK$9999,AI$2,FALSE),"")</f>
        <v>0</v>
      </c>
      <c r="AJ51" s="42" t="str">
        <f>IFERROR(VLOOKUP($A51,'Arbeitsplatz Übersicht'!$B$2:$BK$9999,AJ$2,FALSE),"")</f>
        <v/>
      </c>
      <c r="AK51" s="42" t="str">
        <f>IFERROR(VLOOKUP($A51,'Arbeitsplatz Übersicht'!$B$2:$BK$9999,AK$2,FALSE),"")</f>
        <v/>
      </c>
      <c r="AL51" s="42" t="str">
        <f>IFERROR(VLOOKUP($A51,'Arbeitsplatz Übersicht'!$B$2:$BK$9999,AL$2,FALSE),"")</f>
        <v/>
      </c>
      <c r="AM51" s="42">
        <f>IFERROR(VLOOKUP($A51,'Arbeitsplatz Übersicht'!$B$2:$BK$9999,AM$2,FALSE),"")</f>
        <v>0</v>
      </c>
      <c r="AN51" s="42">
        <f>IFERROR(VLOOKUP($A51,'Arbeitsplatz Übersicht'!$B$2:$BK$9999,AN$2,FALSE),"")</f>
        <v>0</v>
      </c>
      <c r="AO51" s="42">
        <f>IFERROR(VLOOKUP($A51,'Arbeitsplatz Übersicht'!$B$2:$BK$9999,AO$2,FALSE),"")</f>
        <v>0</v>
      </c>
      <c r="AP51" s="42">
        <f>IFERROR(VLOOKUP($A51,'Arbeitsplatz Übersicht'!$B$2:$BK$9999,AP$2,FALSE),"")</f>
        <v>0</v>
      </c>
      <c r="AQ51" s="42" t="str">
        <f>IFERROR(VLOOKUP($A51,'Arbeitsplatz Übersicht'!$B$2:$BK$9999,AQ$2,FALSE),"")</f>
        <v/>
      </c>
      <c r="AR51" s="42" t="str">
        <f>IFERROR(VLOOKUP($A51,'Arbeitsplatz Übersicht'!$B$2:$BK$9999,AR$2,FALSE),"")</f>
        <v/>
      </c>
      <c r="AS51" s="42" t="str">
        <f>IFERROR(VLOOKUP($A51,'Arbeitsplatz Übersicht'!$B$2:$BK$9999,AS$2,FALSE),"")</f>
        <v/>
      </c>
    </row>
    <row r="52" spans="1:45" ht="42.6" customHeight="1" x14ac:dyDescent="0.25">
      <c r="A52" s="38" t="str">
        <f t="array" ref="A52">IFERROR(INDEX('Arbeitsplatz Übersicht'!$A$2:$A$9999,LARGE(('Arbeitsplatz Übersicht'!$AN$2:$AN$9999=TRUE)*(ROW('Arbeitsplatz Übersicht'!$AN$2:$AN$9999)-1),COUNTIF('Arbeitsplatz Übersicht'!$AN$2:$AN$9999,TRUE)+1-ROW('Arbeitsplatz Übersicht'!AN49))),"")</f>
        <v/>
      </c>
      <c r="B52" s="101"/>
      <c r="C52" s="127" t="str">
        <f>IFERROR(VLOOKUP($A52,'Arbeitsplatz Übersicht'!$A$2:$AW$9999,2,FALSE),"")</f>
        <v/>
      </c>
      <c r="D52" s="127" t="str">
        <f>IFERROR(VLOOKUP($A52,'Arbeitsplatz Übersicht'!$A$2:$AW$9999,26,FALSE),"")</f>
        <v/>
      </c>
      <c r="E52" s="127" t="str">
        <f>IFERROR(VLOOKUP($A52,'Arbeitsplatz Übersicht'!$A$2:$AW$9999,27,FALSE),"")</f>
        <v/>
      </c>
      <c r="F52" s="127" t="str">
        <f>IFERROR(VLOOKUP($A52,'Arbeitsplatz Übersicht'!$A$2:$AW$9999,28,FALSE),"")</f>
        <v/>
      </c>
      <c r="G52" s="127" t="str">
        <f>IFERROR(VLOOKUP($A52,'Arbeitsplatz Übersicht'!$A$2:$AW$9999,29,FALSE),"")</f>
        <v/>
      </c>
      <c r="H52" s="127" t="str">
        <f>IFERROR(VLOOKUP($A52,'Arbeitsplatz Übersicht'!$A$2:$AW$9999,30,FALSE),"")</f>
        <v/>
      </c>
      <c r="I52" s="127" t="str">
        <f>IFERROR(VLOOKUP($A52,'Arbeitsplatz Übersicht'!$A$2:$AW$9999,31,FALSE),"")</f>
        <v/>
      </c>
      <c r="J52" s="127" t="str">
        <f>IFERROR(VLOOKUP($A52,'Arbeitsplatz Übersicht'!$A$2:$AW$9999,32,FALSE),"")</f>
        <v/>
      </c>
      <c r="K52" s="127" t="str">
        <f>IFERROR(VLOOKUP($A52,'Arbeitsplatz Übersicht'!$A$2:$AW$9999,33,FALSE),"")</f>
        <v/>
      </c>
      <c r="L52" s="127" t="str">
        <f>IFERROR(VLOOKUP($A52,'Arbeitsplatz Übersicht'!$A$2:$AW$9999,34,FALSE),"")</f>
        <v/>
      </c>
      <c r="M52" s="128" t="str">
        <f>IFERROR(VLOOKUP($A52,'Arbeitsplatz Übersicht'!$A$2:$AW$9999,35,FALSE),"")</f>
        <v/>
      </c>
      <c r="O52" s="42" t="str">
        <f>IFERROR(VLOOKUP($A52,'Arbeitsplatz Übersicht'!$B$2:$BK$9999,O$2,FALSE),"")</f>
        <v/>
      </c>
      <c r="P52" s="42" t="str">
        <f>IFERROR(VLOOKUP($A52,'Arbeitsplatz Übersicht'!$B$2:$BK$9999,P$2,FALSE),"")</f>
        <v/>
      </c>
      <c r="Q52" s="48" t="str">
        <f>IFERROR(VLOOKUP($A52,'Arbeitsplatz Übersicht'!$B$2:$BK$9999,Q$2,FALSE),"")</f>
        <v/>
      </c>
      <c r="R52" s="48" t="str">
        <f>IFERROR(VLOOKUP($A52,'Arbeitsplatz Übersicht'!$B$2:$BK$9999,R$2,FALSE),"")</f>
        <v/>
      </c>
      <c r="S52" s="42" t="str">
        <f>IFERROR(VLOOKUP($A52,'Arbeitsplatz Übersicht'!$B$2:$BK$9999,S$2,FALSE),"")</f>
        <v/>
      </c>
      <c r="T52" s="42" t="str">
        <f>IFERROR(VLOOKUP($A52,'Arbeitsplatz Übersicht'!$B$2:$BK$9999,T$2,FALSE),"")</f>
        <v/>
      </c>
      <c r="U52" s="42" t="str">
        <f>IFERROR(VLOOKUP($A52,'Arbeitsplatz Übersicht'!$B$2:$BK$9999,U$2,FALSE),"")</f>
        <v/>
      </c>
      <c r="V52" s="42" t="str">
        <f>IFERROR(VLOOKUP($A52,'Arbeitsplatz Übersicht'!$B$2:$BK$9999,V$2,FALSE),"")</f>
        <v/>
      </c>
      <c r="W52" s="42" t="str">
        <f>IFERROR(VLOOKUP($A52,'Arbeitsplatz Übersicht'!$B$2:$BK$9999,W$2,FALSE),"")</f>
        <v/>
      </c>
      <c r="X52" s="42" t="str">
        <f>IFERROR(VLOOKUP($A52,'Arbeitsplatz Übersicht'!$B$2:$BK$9999,X$2,FALSE),"")</f>
        <v/>
      </c>
      <c r="Y52" s="42" t="str">
        <f>IFERROR(VLOOKUP($A52,'Arbeitsplatz Übersicht'!$B$2:$BK$9999,Y$2,FALSE),"")</f>
        <v/>
      </c>
      <c r="Z52" s="42" t="str">
        <f>IFERROR(VLOOKUP($A52,'Arbeitsplatz Übersicht'!$B$2:$BK$9999,Z$2,FALSE),"")</f>
        <v/>
      </c>
      <c r="AA52" s="42" t="str">
        <f>IFERROR(VLOOKUP($A52,'Arbeitsplatz Übersicht'!$B$2:$BK$9999,AA$2,FALSE),"")</f>
        <v/>
      </c>
      <c r="AB52" s="42" t="str">
        <f>IFERROR(VLOOKUP($A52,'Arbeitsplatz Übersicht'!$B$2:$BK$9999,AB$2,FALSE),"")</f>
        <v/>
      </c>
      <c r="AC52" s="42" t="str">
        <f>IFERROR(VLOOKUP($A52,'Arbeitsplatz Übersicht'!$B$2:$BK$9999,AC$2,FALSE),"")</f>
        <v/>
      </c>
      <c r="AD52" s="42" t="str">
        <f>IFERROR(VLOOKUP($A52,'Arbeitsplatz Übersicht'!$B$2:$BK$9999,AD$2,FALSE),"")</f>
        <v/>
      </c>
      <c r="AE52" s="42" t="str">
        <f>IFERROR(VLOOKUP($A52,'Arbeitsplatz Übersicht'!$B$2:$BK$9999,AE$2,FALSE),"")</f>
        <v/>
      </c>
      <c r="AF52" s="42" t="str">
        <f>IFERROR(VLOOKUP($A52,'Arbeitsplatz Übersicht'!$B$2:$BK$9999,AF$2,FALSE),"")</f>
        <v/>
      </c>
      <c r="AG52" s="42" t="str">
        <f>IFERROR(VLOOKUP($A52,'Arbeitsplatz Übersicht'!$B$2:$BK$9999,AG$2,FALSE),"")</f>
        <v/>
      </c>
      <c r="AH52" s="42" t="str">
        <f>IFERROR(VLOOKUP($A52,'Arbeitsplatz Übersicht'!$B$2:$BK$9999,AH$2,FALSE),"")</f>
        <v/>
      </c>
      <c r="AI52" s="42">
        <f>IFERROR(VLOOKUP($A52,'Arbeitsplatz Übersicht'!$B$2:$BK$9999,AI$2,FALSE),"")</f>
        <v>0</v>
      </c>
      <c r="AJ52" s="42" t="str">
        <f>IFERROR(VLOOKUP($A52,'Arbeitsplatz Übersicht'!$B$2:$BK$9999,AJ$2,FALSE),"")</f>
        <v/>
      </c>
      <c r="AK52" s="42" t="str">
        <f>IFERROR(VLOOKUP($A52,'Arbeitsplatz Übersicht'!$B$2:$BK$9999,AK$2,FALSE),"")</f>
        <v/>
      </c>
      <c r="AL52" s="42" t="str">
        <f>IFERROR(VLOOKUP($A52,'Arbeitsplatz Übersicht'!$B$2:$BK$9999,AL$2,FALSE),"")</f>
        <v/>
      </c>
      <c r="AM52" s="42">
        <f>IFERROR(VLOOKUP($A52,'Arbeitsplatz Übersicht'!$B$2:$BK$9999,AM$2,FALSE),"")</f>
        <v>0</v>
      </c>
      <c r="AN52" s="42">
        <f>IFERROR(VLOOKUP($A52,'Arbeitsplatz Übersicht'!$B$2:$BK$9999,AN$2,FALSE),"")</f>
        <v>0</v>
      </c>
      <c r="AO52" s="42">
        <f>IFERROR(VLOOKUP($A52,'Arbeitsplatz Übersicht'!$B$2:$BK$9999,AO$2,FALSE),"")</f>
        <v>0</v>
      </c>
      <c r="AP52" s="42">
        <f>IFERROR(VLOOKUP($A52,'Arbeitsplatz Übersicht'!$B$2:$BK$9999,AP$2,FALSE),"")</f>
        <v>0</v>
      </c>
      <c r="AQ52" s="42" t="str">
        <f>IFERROR(VLOOKUP($A52,'Arbeitsplatz Übersicht'!$B$2:$BK$9999,AQ$2,FALSE),"")</f>
        <v/>
      </c>
      <c r="AR52" s="42" t="str">
        <f>IFERROR(VLOOKUP($A52,'Arbeitsplatz Übersicht'!$B$2:$BK$9999,AR$2,FALSE),"")</f>
        <v/>
      </c>
      <c r="AS52" s="42" t="str">
        <f>IFERROR(VLOOKUP($A52,'Arbeitsplatz Übersicht'!$B$2:$BK$9999,AS$2,FALSE),"")</f>
        <v/>
      </c>
    </row>
    <row r="53" spans="1:45" ht="42.6" customHeight="1" thickBot="1" x14ac:dyDescent="0.3">
      <c r="A53" s="41" t="str">
        <f t="array" ref="A53">IFERROR(INDEX('Arbeitsplatz Übersicht'!$A$2:$A$9999,LARGE(('Arbeitsplatz Übersicht'!$AN$2:$AN$9999=TRUE)*(ROW('Arbeitsplatz Übersicht'!$AN$2:$AN$9999)-1),COUNTIF('Arbeitsplatz Übersicht'!$AN$2:$AN$9999,TRUE)+1-ROW('Arbeitsplatz Übersicht'!AN50))),"")</f>
        <v/>
      </c>
      <c r="B53" s="102"/>
      <c r="C53" s="129" t="str">
        <f>IFERROR(VLOOKUP($A53,'Arbeitsplatz Übersicht'!$A$2:$AW$9999,2,FALSE),"")</f>
        <v/>
      </c>
      <c r="D53" s="129" t="str">
        <f>IFERROR(VLOOKUP($A53,'Arbeitsplatz Übersicht'!$A$2:$AW$9999,26,FALSE),"")</f>
        <v/>
      </c>
      <c r="E53" s="129" t="str">
        <f>IFERROR(VLOOKUP($A53,'Arbeitsplatz Übersicht'!$A$2:$AW$9999,27,FALSE),"")</f>
        <v/>
      </c>
      <c r="F53" s="129" t="str">
        <f>IFERROR(VLOOKUP($A53,'Arbeitsplatz Übersicht'!$A$2:$AW$9999,28,FALSE),"")</f>
        <v/>
      </c>
      <c r="G53" s="129" t="str">
        <f>IFERROR(VLOOKUP($A53,'Arbeitsplatz Übersicht'!$A$2:$AW$9999,29,FALSE),"")</f>
        <v/>
      </c>
      <c r="H53" s="129" t="str">
        <f>IFERROR(VLOOKUP($A53,'Arbeitsplatz Übersicht'!$A$2:$AW$9999,30,FALSE),"")</f>
        <v/>
      </c>
      <c r="I53" s="129" t="str">
        <f>IFERROR(VLOOKUP($A53,'Arbeitsplatz Übersicht'!$A$2:$AW$9999,31,FALSE),"")</f>
        <v/>
      </c>
      <c r="J53" s="129" t="str">
        <f>IFERROR(VLOOKUP($A53,'Arbeitsplatz Übersicht'!$A$2:$AW$9999,32,FALSE),"")</f>
        <v/>
      </c>
      <c r="K53" s="129" t="str">
        <f>IFERROR(VLOOKUP($A53,'Arbeitsplatz Übersicht'!$A$2:$AW$9999,33,FALSE),"")</f>
        <v/>
      </c>
      <c r="L53" s="129" t="str">
        <f>IFERROR(VLOOKUP($A53,'Arbeitsplatz Übersicht'!$A$2:$AW$9999,34,FALSE),"")</f>
        <v/>
      </c>
      <c r="M53" s="130" t="str">
        <f>IFERROR(VLOOKUP($A53,'Arbeitsplatz Übersicht'!$A$2:$AW$9999,35,FALSE),"")</f>
        <v/>
      </c>
      <c r="N53" s="49"/>
      <c r="O53" s="42" t="str">
        <f>IFERROR(VLOOKUP($A53,'Arbeitsplatz Übersicht'!$B$2:$BK$9999,O$2,FALSE),"")</f>
        <v/>
      </c>
      <c r="P53" s="42" t="str">
        <f>IFERROR(VLOOKUP($A53,'Arbeitsplatz Übersicht'!$B$2:$BK$9999,P$2,FALSE),"")</f>
        <v/>
      </c>
      <c r="Q53" s="48" t="str">
        <f>IFERROR(VLOOKUP($A53,'Arbeitsplatz Übersicht'!$B$2:$BK$9999,Q$2,FALSE),"")</f>
        <v/>
      </c>
      <c r="R53" s="48" t="str">
        <f>IFERROR(VLOOKUP($A53,'Arbeitsplatz Übersicht'!$B$2:$BK$9999,R$2,FALSE),"")</f>
        <v/>
      </c>
      <c r="S53" s="42" t="str">
        <f>IFERROR(VLOOKUP($A53,'Arbeitsplatz Übersicht'!$B$2:$BK$9999,S$2,FALSE),"")</f>
        <v/>
      </c>
      <c r="T53" s="42" t="str">
        <f>IFERROR(VLOOKUP($A53,'Arbeitsplatz Übersicht'!$B$2:$BK$9999,T$2,FALSE),"")</f>
        <v/>
      </c>
      <c r="U53" s="42" t="str">
        <f>IFERROR(VLOOKUP($A53,'Arbeitsplatz Übersicht'!$B$2:$BK$9999,U$2,FALSE),"")</f>
        <v/>
      </c>
      <c r="V53" s="42" t="str">
        <f>IFERROR(VLOOKUP($A53,'Arbeitsplatz Übersicht'!$B$2:$BK$9999,V$2,FALSE),"")</f>
        <v/>
      </c>
      <c r="W53" s="42" t="str">
        <f>IFERROR(VLOOKUP($A53,'Arbeitsplatz Übersicht'!$B$2:$BK$9999,W$2,FALSE),"")</f>
        <v/>
      </c>
      <c r="X53" s="42" t="str">
        <f>IFERROR(VLOOKUP($A53,'Arbeitsplatz Übersicht'!$B$2:$BK$9999,X$2,FALSE),"")</f>
        <v/>
      </c>
      <c r="Y53" s="42" t="str">
        <f>IFERROR(VLOOKUP($A53,'Arbeitsplatz Übersicht'!$B$2:$BK$9999,Y$2,FALSE),"")</f>
        <v/>
      </c>
      <c r="Z53" s="42" t="str">
        <f>IFERROR(VLOOKUP($A53,'Arbeitsplatz Übersicht'!$B$2:$BK$9999,Z$2,FALSE),"")</f>
        <v/>
      </c>
      <c r="AA53" s="42" t="str">
        <f>IFERROR(VLOOKUP($A53,'Arbeitsplatz Übersicht'!$B$2:$BK$9999,AA$2,FALSE),"")</f>
        <v/>
      </c>
      <c r="AB53" s="42" t="str">
        <f>IFERROR(VLOOKUP($A53,'Arbeitsplatz Übersicht'!$B$2:$BK$9999,AB$2,FALSE),"")</f>
        <v/>
      </c>
      <c r="AC53" s="42" t="str">
        <f>IFERROR(VLOOKUP($A53,'Arbeitsplatz Übersicht'!$B$2:$BK$9999,AC$2,FALSE),"")</f>
        <v/>
      </c>
      <c r="AD53" s="42" t="str">
        <f>IFERROR(VLOOKUP($A53,'Arbeitsplatz Übersicht'!$B$2:$BK$9999,AD$2,FALSE),"")</f>
        <v/>
      </c>
      <c r="AE53" s="42" t="str">
        <f>IFERROR(VLOOKUP($A53,'Arbeitsplatz Übersicht'!$B$2:$BK$9999,AE$2,FALSE),"")</f>
        <v/>
      </c>
      <c r="AF53" s="42" t="str">
        <f>IFERROR(VLOOKUP($A53,'Arbeitsplatz Übersicht'!$B$2:$BK$9999,AF$2,FALSE),"")</f>
        <v/>
      </c>
      <c r="AG53" s="42" t="str">
        <f>IFERROR(VLOOKUP($A53,'Arbeitsplatz Übersicht'!$B$2:$BK$9999,AG$2,FALSE),"")</f>
        <v/>
      </c>
      <c r="AH53" s="42" t="str">
        <f>IFERROR(VLOOKUP($A53,'Arbeitsplatz Übersicht'!$B$2:$BK$9999,AH$2,FALSE),"")</f>
        <v/>
      </c>
      <c r="AI53" s="42">
        <f>IFERROR(VLOOKUP($A53,'Arbeitsplatz Übersicht'!$B$2:$BK$9999,AI$2,FALSE),"")</f>
        <v>0</v>
      </c>
      <c r="AJ53" s="42" t="str">
        <f>IFERROR(VLOOKUP($A53,'Arbeitsplatz Übersicht'!$B$2:$BK$9999,AJ$2,FALSE),"")</f>
        <v/>
      </c>
      <c r="AK53" s="42" t="str">
        <f>IFERROR(VLOOKUP($A53,'Arbeitsplatz Übersicht'!$B$2:$BK$9999,AK$2,FALSE),"")</f>
        <v/>
      </c>
      <c r="AL53" s="42" t="str">
        <f>IFERROR(VLOOKUP($A53,'Arbeitsplatz Übersicht'!$B$2:$BK$9999,AL$2,FALSE),"")</f>
        <v/>
      </c>
      <c r="AM53" s="42">
        <f>IFERROR(VLOOKUP($A53,'Arbeitsplatz Übersicht'!$B$2:$BK$9999,AM$2,FALSE),"")</f>
        <v>0</v>
      </c>
      <c r="AN53" s="42">
        <f>IFERROR(VLOOKUP($A53,'Arbeitsplatz Übersicht'!$B$2:$BK$9999,AN$2,FALSE),"")</f>
        <v>0</v>
      </c>
      <c r="AO53" s="42">
        <f>IFERROR(VLOOKUP($A53,'Arbeitsplatz Übersicht'!$B$2:$BK$9999,AO$2,FALSE),"")</f>
        <v>0</v>
      </c>
      <c r="AP53" s="42">
        <f>IFERROR(VLOOKUP($A53,'Arbeitsplatz Übersicht'!$B$2:$BK$9999,AP$2,FALSE),"")</f>
        <v>0</v>
      </c>
      <c r="AQ53" s="42" t="str">
        <f>IFERROR(VLOOKUP($A53,'Arbeitsplatz Übersicht'!$B$2:$BK$9999,AQ$2,FALSE),"")</f>
        <v/>
      </c>
      <c r="AR53" s="42" t="str">
        <f>IFERROR(VLOOKUP($A53,'Arbeitsplatz Übersicht'!$B$2:$BK$9999,AR$2,FALSE),"")</f>
        <v/>
      </c>
      <c r="AS53" s="42" t="str">
        <f>IFERROR(VLOOKUP($A53,'Arbeitsplatz Übersicht'!$B$2:$BK$9999,AS$2,FALSE),"")</f>
        <v/>
      </c>
    </row>
    <row r="54" spans="1:45" ht="15.75" thickTop="1" x14ac:dyDescent="0.25"/>
  </sheetData>
  <sheetProtection algorithmName="SHA-512" hashValue="oq4tE2kyDG8hobeNfbOWRrdHyfBx7GOCyOx10kMKzikih0tKGvSIiDYntMlZ1n6vgVQSUQmlDH1hURo8wNU2gg==" saltValue="feKwZIFq7IFjqOXkQG38ng==" spinCount="100000" sheet="1" objects="1" scenarios="1"/>
  <mergeCells count="1">
    <mergeCell ref="B1:M1"/>
  </mergeCells>
  <dataValidations count="1">
    <dataValidation type="whole" allowBlank="1" showInputMessage="1" showErrorMessage="1" errorTitle="Falscher Inhalt" error="Bitte geben Sie eine ganze Zahl zwischen 0 und 100 ein." sqref="B4:B53">
      <formula1>0</formula1>
      <formula2>100</formula2>
    </dataValidation>
  </dataValidations>
  <pageMargins left="0.19685039370078741" right="0.19685039370078741" top="0.62992125984251968" bottom="0.51181102362204722" header="0.23622047244094491" footer="0.11811023622047245"/>
  <pageSetup paperSize="9" orientation="landscape" verticalDpi="90" r:id="rId1"/>
  <headerFooter>
    <oddFooter>&amp;L&amp;"Arial,Standard"&amp;10Stand: März 2022&amp;R&amp;"Arial,Standard"&amp;10Seite &amp;P von &amp;N</oddFooter>
  </headerFooter>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Tabelle1"/>
  <dimension ref="A1:E45"/>
  <sheetViews>
    <sheetView view="pageBreakPreview" zoomScale="130" zoomScaleNormal="100" zoomScaleSheetLayoutView="130" workbookViewId="0">
      <pane ySplit="1" topLeftCell="A2" activePane="bottomLeft" state="frozen"/>
      <selection pane="bottomLeft" activeCell="A39" sqref="A39:B45"/>
    </sheetView>
  </sheetViews>
  <sheetFormatPr baseColWidth="10" defaultRowHeight="12.75" x14ac:dyDescent="0.25"/>
  <cols>
    <col min="1" max="1" width="19.140625" style="15" customWidth="1"/>
    <col min="2" max="2" width="65.28515625" style="16" customWidth="1"/>
    <col min="3" max="4" width="14" style="16" customWidth="1"/>
    <col min="5" max="5" width="18.140625" style="16" customWidth="1"/>
    <col min="6" max="16384" width="11.42578125" style="16"/>
  </cols>
  <sheetData>
    <row r="1" spans="1:5" ht="45.2" customHeight="1" x14ac:dyDescent="0.25">
      <c r="A1" s="343" t="s">
        <v>36</v>
      </c>
      <c r="B1" s="343"/>
      <c r="C1" s="66"/>
      <c r="D1" s="66"/>
      <c r="E1" s="66"/>
    </row>
    <row r="2" spans="1:5" ht="5.85" customHeight="1" x14ac:dyDescent="0.25"/>
    <row r="3" spans="1:5" ht="19.7" customHeight="1" x14ac:dyDescent="0.25">
      <c r="A3" s="331" t="s">
        <v>19</v>
      </c>
      <c r="B3" s="20"/>
    </row>
    <row r="4" spans="1:5" ht="5.85" customHeight="1" x14ac:dyDescent="0.25"/>
    <row r="5" spans="1:5" ht="19.7" customHeight="1" x14ac:dyDescent="0.25">
      <c r="A5" s="65" t="s">
        <v>37</v>
      </c>
      <c r="B5" s="81"/>
    </row>
    <row r="6" spans="1:5" ht="5.85" customHeight="1" x14ac:dyDescent="0.25"/>
    <row r="7" spans="1:5" ht="19.7" customHeight="1" x14ac:dyDescent="0.25">
      <c r="A7" s="65" t="s">
        <v>38</v>
      </c>
      <c r="B7" s="81"/>
    </row>
    <row r="8" spans="1:5" ht="14.1" customHeight="1" x14ac:dyDescent="0.25"/>
    <row r="9" spans="1:5" ht="19.7" customHeight="1" x14ac:dyDescent="0.25">
      <c r="A9" s="332" t="s">
        <v>39</v>
      </c>
    </row>
    <row r="10" spans="1:5" ht="2.85" customHeight="1" x14ac:dyDescent="0.25"/>
    <row r="11" spans="1:5" ht="19.7" customHeight="1" x14ac:dyDescent="0.25">
      <c r="A11" s="15" t="s">
        <v>3</v>
      </c>
      <c r="B11" s="81"/>
    </row>
    <row r="12" spans="1:5" ht="5.85" customHeight="1" x14ac:dyDescent="0.25"/>
    <row r="13" spans="1:5" ht="19.7" customHeight="1" x14ac:dyDescent="0.25">
      <c r="A13" s="15" t="s">
        <v>16</v>
      </c>
      <c r="B13" s="326"/>
    </row>
    <row r="14" spans="1:5" ht="5.85" customHeight="1" x14ac:dyDescent="0.25"/>
    <row r="15" spans="1:5" ht="19.7" customHeight="1" x14ac:dyDescent="0.25">
      <c r="A15" s="15" t="s">
        <v>20</v>
      </c>
      <c r="B15" s="82"/>
    </row>
    <row r="16" spans="1:5" ht="14.1" customHeight="1" x14ac:dyDescent="0.25"/>
    <row r="17" spans="1:2" ht="19.7" customHeight="1" x14ac:dyDescent="0.25">
      <c r="A17" s="332" t="s">
        <v>23</v>
      </c>
    </row>
    <row r="18" spans="1:2" ht="2.85" customHeight="1" x14ac:dyDescent="0.25"/>
    <row r="19" spans="1:2" ht="19.7" customHeight="1" x14ac:dyDescent="0.25">
      <c r="A19" s="15" t="s">
        <v>3</v>
      </c>
      <c r="B19" s="81"/>
    </row>
    <row r="20" spans="1:2" ht="5.85" customHeight="1" x14ac:dyDescent="0.25"/>
    <row r="21" spans="1:2" ht="19.7" customHeight="1" x14ac:dyDescent="0.25">
      <c r="A21" s="15" t="s">
        <v>16</v>
      </c>
      <c r="B21" s="326"/>
    </row>
    <row r="22" spans="1:2" ht="5.85" customHeight="1" x14ac:dyDescent="0.25"/>
    <row r="23" spans="1:2" ht="19.7" customHeight="1" x14ac:dyDescent="0.25">
      <c r="A23" s="15" t="s">
        <v>20</v>
      </c>
      <c r="B23" s="82"/>
    </row>
    <row r="24" spans="1:2" ht="14.1" customHeight="1" x14ac:dyDescent="0.25"/>
    <row r="25" spans="1:2" ht="19.7" customHeight="1" x14ac:dyDescent="0.25">
      <c r="A25" s="331" t="s">
        <v>21</v>
      </c>
    </row>
    <row r="26" spans="1:2" ht="2.85" customHeight="1" x14ac:dyDescent="0.25"/>
    <row r="27" spans="1:2" ht="56.85" customHeight="1" x14ac:dyDescent="0.25">
      <c r="A27" s="344"/>
      <c r="B27" s="345"/>
    </row>
    <row r="28" spans="1:2" ht="14.1" customHeight="1" x14ac:dyDescent="0.25"/>
    <row r="29" spans="1:2" ht="19.7" customHeight="1" x14ac:dyDescent="0.25">
      <c r="A29" s="331" t="s">
        <v>24</v>
      </c>
    </row>
    <row r="30" spans="1:2" ht="5.85" customHeight="1" x14ac:dyDescent="0.25"/>
    <row r="31" spans="1:2" ht="43.5" customHeight="1" x14ac:dyDescent="0.25">
      <c r="A31" s="355" t="s">
        <v>55</v>
      </c>
      <c r="B31" s="347"/>
    </row>
    <row r="32" spans="1:2" ht="19.7" customHeight="1" x14ac:dyDescent="0.25">
      <c r="A32" s="15" t="s">
        <v>22</v>
      </c>
      <c r="B32" s="83"/>
    </row>
    <row r="33" spans="1:2" ht="14.1" customHeight="1" x14ac:dyDescent="0.25"/>
    <row r="34" spans="1:2" ht="33" customHeight="1" x14ac:dyDescent="0.25">
      <c r="A34" s="348" t="s">
        <v>25</v>
      </c>
      <c r="B34" s="348"/>
    </row>
    <row r="35" spans="1:2" ht="2.85" customHeight="1" x14ac:dyDescent="0.25"/>
    <row r="36" spans="1:2" ht="28.35" customHeight="1" x14ac:dyDescent="0.25">
      <c r="A36" s="355" t="s">
        <v>56</v>
      </c>
      <c r="B36" s="347"/>
    </row>
    <row r="37" spans="1:2" ht="19.7" customHeight="1" x14ac:dyDescent="0.25">
      <c r="A37" s="15" t="s">
        <v>22</v>
      </c>
      <c r="B37" s="83"/>
    </row>
    <row r="38" spans="1:2" ht="14.1" customHeight="1" x14ac:dyDescent="0.25"/>
    <row r="39" spans="1:2" ht="44.25" customHeight="1" x14ac:dyDescent="0.25">
      <c r="A39" s="348" t="s">
        <v>40</v>
      </c>
      <c r="B39" s="348"/>
    </row>
    <row r="40" spans="1:2" ht="2.85" customHeight="1" x14ac:dyDescent="0.25"/>
    <row r="41" spans="1:2" ht="19.7" customHeight="1" x14ac:dyDescent="0.25">
      <c r="A41" s="15" t="s">
        <v>17</v>
      </c>
      <c r="B41" s="84"/>
    </row>
    <row r="42" spans="1:2" ht="5.85" customHeight="1" x14ac:dyDescent="0.25"/>
    <row r="43" spans="1:2" ht="19.7" customHeight="1" x14ac:dyDescent="0.25">
      <c r="A43" s="15" t="s">
        <v>3</v>
      </c>
      <c r="B43" s="81"/>
    </row>
    <row r="44" spans="1:2" ht="5.85" customHeight="1" x14ac:dyDescent="0.25"/>
    <row r="45" spans="1:2" ht="34.5" customHeight="1" x14ac:dyDescent="0.25">
      <c r="A45" s="15" t="s">
        <v>18</v>
      </c>
      <c r="B45" s="85"/>
    </row>
  </sheetData>
  <sheetProtection algorithmName="SHA-512" hashValue="cBjf476htCTWC36R+sxsOeW4MQ5QgIsb9zCwuykb07lbKttyhPEas8QeBmN/0g1CIPM7ofWTllM/oR2BNOwjZA==" saltValue="Sn+bjma0Hat51783sKj9Sg==" spinCount="100000" sheet="1" objects="1" scenarios="1"/>
  <mergeCells count="6">
    <mergeCell ref="A39:B39"/>
    <mergeCell ref="A1:B1"/>
    <mergeCell ref="A27:B27"/>
    <mergeCell ref="A31:B31"/>
    <mergeCell ref="A36:B36"/>
    <mergeCell ref="A34:B34"/>
  </mergeCells>
  <dataValidations count="3">
    <dataValidation type="date" allowBlank="1" showInputMessage="1" showErrorMessage="1" errorTitle="Falscher Inhalt" error="Bitte geben Sie ein Datum nach dem Schema DD.MM.YYYY ein. Das eingegebene Datum muss im Zeitraum vom 01.01.1900 bis heute liegen." sqref="B41">
      <formula1>1</formula1>
      <formula2>TODAY()</formula2>
    </dataValidation>
    <dataValidation type="whole" allowBlank="1" showInputMessage="1" showErrorMessage="1" errorTitle="Falscher Inhalt" error="Bitte geben Sie eine ganze Zahl größer Null ein." sqref="B32">
      <formula1>0</formula1>
      <formula2>999999999</formula2>
    </dataValidation>
    <dataValidation type="whole" allowBlank="1" showInputMessage="1" showErrorMessage="1" errorTitle="Falscher Inhalt" error="Bitte geben Sie eine ganze Zahl größer Null ein." sqref="B37">
      <formula1>0</formula1>
      <formula2>9999</formula2>
    </dataValidation>
  </dataValidations>
  <pageMargins left="0.7" right="0.5" top="0.61594202898550721" bottom="0.51630434782608692" header="0.21739130434782608" footer="0.25362318840579712"/>
  <pageSetup paperSize="9" orientation="portrait" verticalDpi="90" r:id="rId1"/>
  <headerFooter>
    <oddHeader>&amp;C&amp;"Arial,Fett"&amp;18Formblatt - Deckblatt (Abschnitte I bis III)</oddHeader>
    <oddFooter>&amp;L&amp;"Arial,Standard"&amp;10Stand: März 2022</oddFooter>
  </headerFooter>
</worksheet>
</file>

<file path=xl/worksheets/sheet7.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mc:Ignorable="x14ac">
  <dimension ref="A1:J52"/>
  <sheetViews>
    <sheetView view="pageBreakPreview" zoomScale="145" zoomScaleNormal="100" zoomScaleSheetLayoutView="145" zoomScalePageLayoutView="160" workbookViewId="0">
      <pane ySplit="1" topLeftCell="A2" activePane="bottomLeft" state="frozen"/>
      <selection pane="bottomLeft" activeCell="L39" sqref="L39"/>
    </sheetView>
  </sheetViews>
  <sheetFormatPr baseColWidth="10" defaultColWidth="11.42578125" defaultRowHeight="12.75" outlineLevelRow="1" x14ac:dyDescent="0.25"/>
  <cols>
    <col min="1" max="1" width="10.42578125" style="15" customWidth="1"/>
    <col min="2" max="2" width="18.85546875" style="16" customWidth="1"/>
    <col min="3" max="4" width="8.7109375" style="17" bestFit="1" customWidth="1"/>
    <col min="5" max="5" width="9.7109375" style="18" customWidth="1"/>
    <col min="6" max="6" width="9.7109375" style="17" customWidth="1"/>
    <col min="7" max="7" width="9.7109375" style="16" customWidth="1"/>
    <col min="8" max="9" width="10.7109375" style="16" customWidth="1"/>
    <col min="10" max="16384" width="11.42578125" style="16"/>
  </cols>
  <sheetData>
    <row r="1" spans="1:9" ht="45.2" customHeight="1" x14ac:dyDescent="0.25">
      <c r="A1" s="356" t="s">
        <v>30</v>
      </c>
      <c r="B1" s="356"/>
      <c r="C1" s="356"/>
      <c r="D1" s="356"/>
      <c r="E1" s="356"/>
      <c r="F1" s="356"/>
      <c r="G1" s="356"/>
      <c r="H1" s="356"/>
      <c r="I1" s="356"/>
    </row>
    <row r="2" spans="1:9" ht="3" customHeight="1" x14ac:dyDescent="0.25"/>
    <row r="3" spans="1:9" ht="19.7" customHeight="1" x14ac:dyDescent="0.25">
      <c r="A3" s="19" t="s">
        <v>49</v>
      </c>
      <c r="B3" s="20"/>
      <c r="C3" s="21"/>
      <c r="D3" s="21"/>
      <c r="E3" s="22"/>
      <c r="F3" s="21"/>
    </row>
    <row r="4" spans="1:9" ht="3" customHeight="1" thickBot="1" x14ac:dyDescent="0.3"/>
    <row r="5" spans="1:9" ht="24.75" customHeight="1" thickTop="1" x14ac:dyDescent="0.25">
      <c r="A5" s="6" t="s">
        <v>46</v>
      </c>
      <c r="B5" s="357" t="s">
        <v>26</v>
      </c>
      <c r="C5" s="358"/>
      <c r="D5" s="358"/>
      <c r="E5" s="359"/>
      <c r="F5" s="357" t="s">
        <v>51</v>
      </c>
      <c r="G5" s="358"/>
      <c r="H5" s="358"/>
      <c r="I5" s="360"/>
    </row>
    <row r="6" spans="1:9" ht="15" customHeight="1" thickBot="1" x14ac:dyDescent="0.3">
      <c r="A6" s="103"/>
      <c r="B6" s="361"/>
      <c r="C6" s="362"/>
      <c r="D6" s="362"/>
      <c r="E6" s="363"/>
      <c r="F6" s="364">
        <f>IF(ISERROR(I17+I41+I47),"",I17+I41+I47)</f>
        <v>0</v>
      </c>
      <c r="G6" s="365"/>
      <c r="H6" s="365"/>
      <c r="I6" s="366"/>
    </row>
    <row r="7" spans="1:9" ht="2.1" customHeight="1" thickTop="1" x14ac:dyDescent="0.25"/>
    <row r="8" spans="1:9" ht="26.25" customHeight="1" thickTop="1" x14ac:dyDescent="0.25">
      <c r="A8" s="367" t="s">
        <v>229</v>
      </c>
      <c r="B8" s="367"/>
      <c r="C8" s="367"/>
      <c r="D8" s="367"/>
      <c r="E8" s="367"/>
      <c r="F8" s="367"/>
      <c r="G8" s="367"/>
      <c r="H8" s="367"/>
      <c r="I8" s="367"/>
    </row>
    <row r="9" spans="1:9" ht="3" customHeight="1" x14ac:dyDescent="0.25"/>
    <row r="10" spans="1:9" s="24" customFormat="1" ht="17.100000000000001" customHeight="1" x14ac:dyDescent="0.25">
      <c r="A10" s="23" t="s">
        <v>47</v>
      </c>
    </row>
    <row r="11" spans="1:9" s="26" customFormat="1" ht="15" customHeight="1" thickBot="1" x14ac:dyDescent="0.3">
      <c r="A11" s="25" t="s">
        <v>263</v>
      </c>
    </row>
    <row r="12" spans="1:9" ht="63.75" customHeight="1" thickTop="1" x14ac:dyDescent="0.25">
      <c r="A12" s="6" t="s">
        <v>154</v>
      </c>
      <c r="B12" s="7" t="s">
        <v>48</v>
      </c>
      <c r="C12" s="8" t="s">
        <v>148</v>
      </c>
      <c r="D12" s="8" t="s">
        <v>149</v>
      </c>
      <c r="E12" s="8" t="s">
        <v>50</v>
      </c>
      <c r="F12" s="14" t="s">
        <v>45</v>
      </c>
      <c r="G12" s="7" t="s">
        <v>43</v>
      </c>
      <c r="H12" s="29" t="s">
        <v>27</v>
      </c>
      <c r="I12" s="30" t="s">
        <v>29</v>
      </c>
    </row>
    <row r="13" spans="1:9" ht="14.1" customHeight="1" x14ac:dyDescent="0.25">
      <c r="A13" s="104"/>
      <c r="B13" s="105"/>
      <c r="C13" s="106"/>
      <c r="D13" s="106"/>
      <c r="E13" s="107"/>
      <c r="F13" s="108"/>
      <c r="G13" s="105"/>
      <c r="H13" s="11" t="str">
        <f>IF(ISBLANK(G13),"",E13*(G13/F13))</f>
        <v/>
      </c>
      <c r="I13" s="12" t="str">
        <f>IF(ISBLANK(H13),"",IFERROR((H13/0.32),""))</f>
        <v/>
      </c>
    </row>
    <row r="14" spans="1:9" ht="14.1" customHeight="1" x14ac:dyDescent="0.25">
      <c r="A14" s="104"/>
      <c r="B14" s="105"/>
      <c r="C14" s="106"/>
      <c r="D14" s="106"/>
      <c r="E14" s="107"/>
      <c r="F14" s="108"/>
      <c r="G14" s="105"/>
      <c r="H14" s="11" t="str">
        <f t="shared" ref="H14:H16" si="0">IF(ISBLANK(G14),"",E14*(G14/F14))</f>
        <v/>
      </c>
      <c r="I14" s="12" t="str">
        <f t="shared" ref="I14:I16" si="1">IF(ISBLANK(H14),"",IFERROR((H14/0.32),""))</f>
        <v/>
      </c>
    </row>
    <row r="15" spans="1:9" ht="14.1" customHeight="1" x14ac:dyDescent="0.25">
      <c r="A15" s="104"/>
      <c r="B15" s="105"/>
      <c r="C15" s="106"/>
      <c r="D15" s="106"/>
      <c r="E15" s="107"/>
      <c r="F15" s="108"/>
      <c r="G15" s="105"/>
      <c r="H15" s="11" t="str">
        <f t="shared" si="0"/>
        <v/>
      </c>
      <c r="I15" s="12" t="str">
        <f t="shared" si="1"/>
        <v/>
      </c>
    </row>
    <row r="16" spans="1:9" ht="14.1" customHeight="1" x14ac:dyDescent="0.25">
      <c r="A16" s="104"/>
      <c r="B16" s="105"/>
      <c r="C16" s="106"/>
      <c r="D16" s="106"/>
      <c r="E16" s="107"/>
      <c r="F16" s="108"/>
      <c r="G16" s="105"/>
      <c r="H16" s="11" t="str">
        <f t="shared" si="0"/>
        <v/>
      </c>
      <c r="I16" s="12" t="str">
        <f t="shared" si="1"/>
        <v/>
      </c>
    </row>
    <row r="17" spans="1:10" s="26" customFormat="1" ht="15" customHeight="1" thickBot="1" x14ac:dyDescent="0.3">
      <c r="A17" s="141"/>
      <c r="B17" s="368" t="s">
        <v>155</v>
      </c>
      <c r="C17" s="368"/>
      <c r="D17" s="368"/>
      <c r="E17" s="368"/>
      <c r="F17" s="368"/>
      <c r="G17" s="368"/>
      <c r="H17" s="368"/>
      <c r="I17" s="142">
        <f>IF(AND(ISTEXT(I13),ISTEXT(I14),ISTEXT(I15),ISTEXT(I16)),0,AVERAGE(I13:I16))</f>
        <v>0</v>
      </c>
    </row>
    <row r="18" spans="1:10" ht="6.95" customHeight="1" thickTop="1" x14ac:dyDescent="0.25">
      <c r="C18" s="16"/>
      <c r="D18" s="16"/>
      <c r="E18" s="16"/>
      <c r="F18" s="16"/>
    </row>
    <row r="19" spans="1:10" s="26" customFormat="1" ht="30" customHeight="1" thickBot="1" x14ac:dyDescent="0.3">
      <c r="A19" s="371" t="s">
        <v>264</v>
      </c>
      <c r="B19" s="371"/>
      <c r="C19" s="371"/>
      <c r="D19" s="371"/>
      <c r="E19" s="371"/>
      <c r="F19" s="371"/>
      <c r="G19" s="371"/>
      <c r="H19" s="371"/>
      <c r="I19" s="371"/>
    </row>
    <row r="20" spans="1:10" ht="61.5" customHeight="1" thickTop="1" x14ac:dyDescent="0.25">
      <c r="A20" s="6" t="s">
        <v>28</v>
      </c>
      <c r="B20" s="7" t="s">
        <v>54</v>
      </c>
      <c r="C20" s="8" t="s">
        <v>148</v>
      </c>
      <c r="D20" s="8" t="s">
        <v>149</v>
      </c>
      <c r="E20" s="14" t="s">
        <v>88</v>
      </c>
      <c r="F20" s="8" t="s">
        <v>52</v>
      </c>
      <c r="G20" s="7" t="s">
        <v>43</v>
      </c>
      <c r="H20" s="7" t="s">
        <v>53</v>
      </c>
      <c r="I20" s="9" t="s">
        <v>29</v>
      </c>
    </row>
    <row r="21" spans="1:10" ht="14.1" customHeight="1" x14ac:dyDescent="0.25">
      <c r="A21" s="101"/>
      <c r="B21" s="105"/>
      <c r="C21" s="106"/>
      <c r="D21" s="106"/>
      <c r="E21" s="291" t="str">
        <f>IF(ISBLANK(D21),"",IF(ISERROR(DATEDIF(C21,D21,"d")),"FEHLER",IF(ISBLANK(D21),"",DATEDIF(C21,D21,"d"))))</f>
        <v/>
      </c>
      <c r="F21" s="108"/>
      <c r="G21" s="109"/>
      <c r="H21" s="11" t="str">
        <f t="shared" ref="H21" si="2">IF(ISBLANK(G21),"",IFERROR((F21*G21/1000000),""))</f>
        <v/>
      </c>
      <c r="I21" s="12" t="str">
        <f>IF(ISBLANK(H21),"",IFERROR((H21/0.32),""))</f>
        <v/>
      </c>
      <c r="J21" s="16" t="str">
        <f>IF(ISERROR(DATEDIF(C4,D4,"d")),'Helper - Textbausteine'!$B$14,IF(ISBLANK(D4),"",DATEDIF(C4,D4,"d")))</f>
        <v/>
      </c>
    </row>
    <row r="22" spans="1:10" ht="14.1" customHeight="1" x14ac:dyDescent="0.25">
      <c r="A22" s="101"/>
      <c r="B22" s="105"/>
      <c r="C22" s="106"/>
      <c r="D22" s="106"/>
      <c r="E22" s="291" t="str">
        <f t="shared" ref="E22:E40" si="3">IF(ISBLANK(D22),"",IF(ISERROR(DATEDIF(C22,D22,"d")),"FEHLER",IF(ISBLANK(D22),"",DATEDIF(C22,D22,"d"))))</f>
        <v/>
      </c>
      <c r="F22" s="108"/>
      <c r="G22" s="109"/>
      <c r="H22" s="11" t="str">
        <f t="shared" ref="H22:H40" si="4">IF(ISBLANK(G22),"",IFERROR((F22*G22/1000000),""))</f>
        <v/>
      </c>
      <c r="I22" s="12" t="str">
        <f t="shared" ref="I22:I40" si="5">IF(ISBLANK(H22),"",IFERROR((H22/0.32),""))</f>
        <v/>
      </c>
    </row>
    <row r="23" spans="1:10" ht="14.1" customHeight="1" x14ac:dyDescent="0.25">
      <c r="A23" s="101"/>
      <c r="B23" s="105"/>
      <c r="C23" s="106"/>
      <c r="D23" s="106"/>
      <c r="E23" s="291" t="str">
        <f t="shared" si="3"/>
        <v/>
      </c>
      <c r="F23" s="108"/>
      <c r="G23" s="109"/>
      <c r="H23" s="11" t="str">
        <f t="shared" si="4"/>
        <v/>
      </c>
      <c r="I23" s="12" t="str">
        <f t="shared" si="5"/>
        <v/>
      </c>
    </row>
    <row r="24" spans="1:10" ht="14.1" customHeight="1" x14ac:dyDescent="0.25">
      <c r="A24" s="101"/>
      <c r="B24" s="105"/>
      <c r="C24" s="106"/>
      <c r="D24" s="106"/>
      <c r="E24" s="291" t="str">
        <f t="shared" si="3"/>
        <v/>
      </c>
      <c r="F24" s="108"/>
      <c r="G24" s="109"/>
      <c r="H24" s="11" t="str">
        <f t="shared" si="4"/>
        <v/>
      </c>
      <c r="I24" s="12" t="str">
        <f t="shared" si="5"/>
        <v/>
      </c>
    </row>
    <row r="25" spans="1:10" ht="14.1" customHeight="1" x14ac:dyDescent="0.25">
      <c r="A25" s="101"/>
      <c r="B25" s="105"/>
      <c r="C25" s="106"/>
      <c r="D25" s="106"/>
      <c r="E25" s="291" t="str">
        <f t="shared" si="3"/>
        <v/>
      </c>
      <c r="F25" s="108"/>
      <c r="G25" s="109"/>
      <c r="H25" s="11" t="str">
        <f t="shared" si="4"/>
        <v/>
      </c>
      <c r="I25" s="12" t="str">
        <f t="shared" si="5"/>
        <v/>
      </c>
    </row>
    <row r="26" spans="1:10" ht="14.1" customHeight="1" x14ac:dyDescent="0.25">
      <c r="A26" s="101"/>
      <c r="B26" s="105"/>
      <c r="C26" s="106"/>
      <c r="D26" s="106"/>
      <c r="E26" s="291" t="str">
        <f t="shared" si="3"/>
        <v/>
      </c>
      <c r="F26" s="108"/>
      <c r="G26" s="109"/>
      <c r="H26" s="11" t="str">
        <f t="shared" si="4"/>
        <v/>
      </c>
      <c r="I26" s="12" t="str">
        <f t="shared" si="5"/>
        <v/>
      </c>
    </row>
    <row r="27" spans="1:10" ht="14.1" customHeight="1" x14ac:dyDescent="0.25">
      <c r="A27" s="101"/>
      <c r="B27" s="105"/>
      <c r="C27" s="106"/>
      <c r="D27" s="106"/>
      <c r="E27" s="291" t="str">
        <f t="shared" si="3"/>
        <v/>
      </c>
      <c r="F27" s="108"/>
      <c r="G27" s="109"/>
      <c r="H27" s="11" t="str">
        <f t="shared" si="4"/>
        <v/>
      </c>
      <c r="I27" s="12" t="str">
        <f t="shared" si="5"/>
        <v/>
      </c>
    </row>
    <row r="28" spans="1:10" ht="14.1" customHeight="1" x14ac:dyDescent="0.25">
      <c r="A28" s="101"/>
      <c r="B28" s="105"/>
      <c r="C28" s="106"/>
      <c r="D28" s="106"/>
      <c r="E28" s="291" t="str">
        <f t="shared" si="3"/>
        <v/>
      </c>
      <c r="F28" s="108"/>
      <c r="G28" s="109"/>
      <c r="H28" s="11" t="str">
        <f t="shared" si="4"/>
        <v/>
      </c>
      <c r="I28" s="12" t="str">
        <f t="shared" si="5"/>
        <v/>
      </c>
    </row>
    <row r="29" spans="1:10" ht="14.1" customHeight="1" x14ac:dyDescent="0.25">
      <c r="A29" s="101"/>
      <c r="B29" s="105"/>
      <c r="C29" s="106"/>
      <c r="D29" s="106"/>
      <c r="E29" s="291" t="str">
        <f t="shared" si="3"/>
        <v/>
      </c>
      <c r="F29" s="108"/>
      <c r="G29" s="109"/>
      <c r="H29" s="11" t="str">
        <f t="shared" si="4"/>
        <v/>
      </c>
      <c r="I29" s="12" t="str">
        <f t="shared" si="5"/>
        <v/>
      </c>
    </row>
    <row r="30" spans="1:10" ht="14.1" customHeight="1" x14ac:dyDescent="0.25">
      <c r="A30" s="101"/>
      <c r="B30" s="105"/>
      <c r="C30" s="106"/>
      <c r="D30" s="106"/>
      <c r="E30" s="291" t="str">
        <f t="shared" si="3"/>
        <v/>
      </c>
      <c r="F30" s="108"/>
      <c r="G30" s="109"/>
      <c r="H30" s="11" t="str">
        <f t="shared" si="4"/>
        <v/>
      </c>
      <c r="I30" s="12" t="str">
        <f t="shared" si="5"/>
        <v/>
      </c>
    </row>
    <row r="31" spans="1:10" ht="14.1" customHeight="1" x14ac:dyDescent="0.25">
      <c r="A31" s="101"/>
      <c r="B31" s="105"/>
      <c r="C31" s="106"/>
      <c r="D31" s="106"/>
      <c r="E31" s="291" t="str">
        <f t="shared" si="3"/>
        <v/>
      </c>
      <c r="F31" s="108"/>
      <c r="G31" s="109"/>
      <c r="H31" s="11" t="str">
        <f t="shared" si="4"/>
        <v/>
      </c>
      <c r="I31" s="12" t="str">
        <f t="shared" si="5"/>
        <v/>
      </c>
    </row>
    <row r="32" spans="1:10" ht="14.1" customHeight="1" x14ac:dyDescent="0.25">
      <c r="A32" s="101"/>
      <c r="B32" s="105"/>
      <c r="C32" s="106"/>
      <c r="D32" s="106"/>
      <c r="E32" s="291" t="str">
        <f t="shared" si="3"/>
        <v/>
      </c>
      <c r="F32" s="108"/>
      <c r="G32" s="109"/>
      <c r="H32" s="11" t="str">
        <f t="shared" si="4"/>
        <v/>
      </c>
      <c r="I32" s="12" t="str">
        <f t="shared" si="5"/>
        <v/>
      </c>
    </row>
    <row r="33" spans="1:9" ht="14.1" customHeight="1" x14ac:dyDescent="0.25">
      <c r="A33" s="101"/>
      <c r="B33" s="105"/>
      <c r="C33" s="106"/>
      <c r="D33" s="106"/>
      <c r="E33" s="291" t="str">
        <f t="shared" si="3"/>
        <v/>
      </c>
      <c r="F33" s="108"/>
      <c r="G33" s="109"/>
      <c r="H33" s="11" t="str">
        <f t="shared" si="4"/>
        <v/>
      </c>
      <c r="I33" s="12" t="str">
        <f t="shared" si="5"/>
        <v/>
      </c>
    </row>
    <row r="34" spans="1:9" ht="14.1" customHeight="1" x14ac:dyDescent="0.25">
      <c r="A34" s="101"/>
      <c r="B34" s="105"/>
      <c r="C34" s="106"/>
      <c r="D34" s="106"/>
      <c r="E34" s="291" t="str">
        <f t="shared" si="3"/>
        <v/>
      </c>
      <c r="F34" s="108"/>
      <c r="G34" s="109"/>
      <c r="H34" s="11" t="str">
        <f t="shared" si="4"/>
        <v/>
      </c>
      <c r="I34" s="12" t="str">
        <f t="shared" si="5"/>
        <v/>
      </c>
    </row>
    <row r="35" spans="1:9" ht="14.1" customHeight="1" x14ac:dyDescent="0.25">
      <c r="A35" s="101"/>
      <c r="B35" s="105"/>
      <c r="C35" s="106"/>
      <c r="D35" s="106"/>
      <c r="E35" s="291" t="str">
        <f t="shared" si="3"/>
        <v/>
      </c>
      <c r="F35" s="108"/>
      <c r="G35" s="109"/>
      <c r="H35" s="11" t="str">
        <f t="shared" si="4"/>
        <v/>
      </c>
      <c r="I35" s="12" t="str">
        <f t="shared" si="5"/>
        <v/>
      </c>
    </row>
    <row r="36" spans="1:9" ht="14.1" customHeight="1" x14ac:dyDescent="0.25">
      <c r="A36" s="101"/>
      <c r="B36" s="105"/>
      <c r="C36" s="106"/>
      <c r="D36" s="106"/>
      <c r="E36" s="291" t="str">
        <f t="shared" si="3"/>
        <v/>
      </c>
      <c r="F36" s="108"/>
      <c r="G36" s="109"/>
      <c r="H36" s="11" t="str">
        <f t="shared" si="4"/>
        <v/>
      </c>
      <c r="I36" s="12" t="str">
        <f t="shared" si="5"/>
        <v/>
      </c>
    </row>
    <row r="37" spans="1:9" ht="14.1" customHeight="1" x14ac:dyDescent="0.25">
      <c r="A37" s="101"/>
      <c r="B37" s="105"/>
      <c r="C37" s="106"/>
      <c r="D37" s="106"/>
      <c r="E37" s="291" t="str">
        <f t="shared" si="3"/>
        <v/>
      </c>
      <c r="F37" s="108"/>
      <c r="G37" s="109"/>
      <c r="H37" s="11" t="str">
        <f t="shared" si="4"/>
        <v/>
      </c>
      <c r="I37" s="12" t="str">
        <f t="shared" si="5"/>
        <v/>
      </c>
    </row>
    <row r="38" spans="1:9" ht="14.1" customHeight="1" x14ac:dyDescent="0.25">
      <c r="A38" s="101"/>
      <c r="B38" s="105"/>
      <c r="C38" s="106"/>
      <c r="D38" s="106"/>
      <c r="E38" s="291" t="str">
        <f t="shared" si="3"/>
        <v/>
      </c>
      <c r="F38" s="108"/>
      <c r="G38" s="109"/>
      <c r="H38" s="11" t="str">
        <f t="shared" si="4"/>
        <v/>
      </c>
      <c r="I38" s="12" t="str">
        <f t="shared" si="5"/>
        <v/>
      </c>
    </row>
    <row r="39" spans="1:9" ht="14.1" customHeight="1" x14ac:dyDescent="0.25">
      <c r="A39" s="101"/>
      <c r="B39" s="105"/>
      <c r="C39" s="106"/>
      <c r="D39" s="106"/>
      <c r="E39" s="291" t="str">
        <f t="shared" si="3"/>
        <v/>
      </c>
      <c r="F39" s="108"/>
      <c r="G39" s="109"/>
      <c r="H39" s="11" t="str">
        <f t="shared" si="4"/>
        <v/>
      </c>
      <c r="I39" s="12" t="str">
        <f t="shared" si="5"/>
        <v/>
      </c>
    </row>
    <row r="40" spans="1:9" ht="14.1" customHeight="1" x14ac:dyDescent="0.25">
      <c r="A40" s="101"/>
      <c r="B40" s="105"/>
      <c r="C40" s="106"/>
      <c r="D40" s="106"/>
      <c r="E40" s="291" t="str">
        <f t="shared" si="3"/>
        <v/>
      </c>
      <c r="F40" s="108"/>
      <c r="G40" s="109"/>
      <c r="H40" s="11" t="str">
        <f t="shared" si="4"/>
        <v/>
      </c>
      <c r="I40" s="12" t="str">
        <f t="shared" si="5"/>
        <v/>
      </c>
    </row>
    <row r="41" spans="1:9" s="26" customFormat="1" ht="15" customHeight="1" thickBot="1" x14ac:dyDescent="0.3">
      <c r="A41" s="141"/>
      <c r="B41" s="143"/>
      <c r="C41" s="144"/>
      <c r="D41" s="144"/>
      <c r="E41" s="145"/>
      <c r="F41" s="145"/>
      <c r="G41" s="143"/>
      <c r="H41" s="146" t="s">
        <v>157</v>
      </c>
      <c r="I41" s="142">
        <f>SUM(I21:I40)</f>
        <v>0</v>
      </c>
    </row>
    <row r="42" spans="1:9" ht="9.9499999999999993" customHeight="1" outlineLevel="1" thickTop="1" x14ac:dyDescent="0.25">
      <c r="C42" s="16"/>
      <c r="D42" s="16"/>
      <c r="E42" s="16"/>
      <c r="F42" s="16"/>
    </row>
    <row r="43" spans="1:9" s="26" customFormat="1" ht="30" customHeight="1" outlineLevel="1" thickBot="1" x14ac:dyDescent="0.3">
      <c r="A43" s="371" t="s">
        <v>265</v>
      </c>
      <c r="B43" s="371"/>
      <c r="C43" s="371"/>
      <c r="D43" s="371"/>
      <c r="E43" s="371"/>
      <c r="F43" s="371"/>
      <c r="G43" s="371"/>
      <c r="H43" s="371"/>
      <c r="I43" s="371"/>
    </row>
    <row r="44" spans="1:9" ht="61.5" customHeight="1" outlineLevel="1" thickTop="1" x14ac:dyDescent="0.25">
      <c r="A44" s="6" t="s">
        <v>28</v>
      </c>
      <c r="B44" s="7" t="s">
        <v>48</v>
      </c>
      <c r="C44" s="8" t="s">
        <v>148</v>
      </c>
      <c r="D44" s="8" t="s">
        <v>149</v>
      </c>
      <c r="E44" s="14" t="s">
        <v>89</v>
      </c>
      <c r="F44" s="8" t="s">
        <v>42</v>
      </c>
      <c r="G44" s="7" t="s">
        <v>43</v>
      </c>
      <c r="H44" s="29" t="s">
        <v>44</v>
      </c>
      <c r="I44" s="30" t="s">
        <v>29</v>
      </c>
    </row>
    <row r="45" spans="1:9" ht="14.1" customHeight="1" outlineLevel="1" x14ac:dyDescent="0.25">
      <c r="A45" s="104"/>
      <c r="B45" s="105"/>
      <c r="C45" s="106"/>
      <c r="D45" s="106"/>
      <c r="E45" s="149" t="str">
        <f>IF(ISBLANK(D45),"",IF(ISERROR(DATEDIF(C45,D45,"d")),"FEHLER",IF(ISBLANK(D45),"",DATEDIF(C45,D45,"d"))))</f>
        <v/>
      </c>
      <c r="F45" s="110"/>
      <c r="G45" s="109"/>
      <c r="H45" s="11" t="str">
        <f>IF(ISBLANK(G45),"",IFERROR((F45*G45),""))</f>
        <v/>
      </c>
      <c r="I45" s="12" t="str">
        <f>IF(ISBLANK(H45),"",IFERROR((H45/0.71),""))</f>
        <v/>
      </c>
    </row>
    <row r="46" spans="1:9" ht="14.1" customHeight="1" outlineLevel="1" x14ac:dyDescent="0.25">
      <c r="A46" s="104"/>
      <c r="B46" s="105"/>
      <c r="C46" s="106"/>
      <c r="D46" s="106"/>
      <c r="E46" s="149" t="str">
        <f>IF(ISBLANK(D46),"",IF(ISERROR(DATEDIF(C46,D46,"d")),"FEHLER",IF(ISBLANK(D46),"",DATEDIF(C46,D46,"d"))))</f>
        <v/>
      </c>
      <c r="F46" s="110"/>
      <c r="G46" s="109"/>
      <c r="H46" s="11" t="str">
        <f>IF(ISBLANK(G46),"",IFERROR((F46*G46),""))</f>
        <v/>
      </c>
      <c r="I46" s="12" t="str">
        <f>IF(ISBLANK(H46),"",IFERROR((H46/0.71),""))</f>
        <v/>
      </c>
    </row>
    <row r="47" spans="1:9" s="26" customFormat="1" ht="15" customHeight="1" outlineLevel="1" thickBot="1" x14ac:dyDescent="0.3">
      <c r="A47" s="141"/>
      <c r="B47" s="143"/>
      <c r="C47" s="144"/>
      <c r="D47" s="144"/>
      <c r="E47" s="145"/>
      <c r="F47" s="145"/>
      <c r="G47" s="143"/>
      <c r="H47" s="146" t="s">
        <v>156</v>
      </c>
      <c r="I47" s="142">
        <f>SUM(I45:I46)</f>
        <v>0</v>
      </c>
    </row>
    <row r="48" spans="1:9" s="197" customFormat="1" ht="3" customHeight="1" outlineLevel="1" thickTop="1" x14ac:dyDescent="0.25">
      <c r="A48" s="131"/>
      <c r="B48" s="192"/>
      <c r="C48" s="193"/>
      <c r="D48" s="193"/>
      <c r="E48" s="194"/>
      <c r="F48" s="194"/>
      <c r="G48" s="192"/>
      <c r="H48" s="195"/>
      <c r="I48" s="196"/>
    </row>
    <row r="49" spans="1:9" s="197" customFormat="1" ht="9.75" customHeight="1" x14ac:dyDescent="0.25">
      <c r="A49" s="131"/>
      <c r="B49" s="192"/>
      <c r="C49" s="193"/>
      <c r="D49" s="193"/>
      <c r="E49" s="194"/>
      <c r="F49" s="194"/>
      <c r="G49" s="192"/>
      <c r="H49" s="195"/>
      <c r="I49" s="196"/>
    </row>
    <row r="50" spans="1:9" s="197" customFormat="1" ht="27.75" customHeight="1" x14ac:dyDescent="0.2">
      <c r="A50" s="369"/>
      <c r="B50" s="369"/>
      <c r="C50" s="369"/>
      <c r="E50" s="370"/>
      <c r="F50" s="370"/>
      <c r="G50" s="370"/>
      <c r="H50" s="370"/>
      <c r="I50" s="196"/>
    </row>
    <row r="51" spans="1:9" ht="17.25" customHeight="1" x14ac:dyDescent="0.25">
      <c r="A51" s="202" t="s">
        <v>137</v>
      </c>
      <c r="B51" s="201"/>
      <c r="C51" s="201"/>
      <c r="E51" s="201" t="s">
        <v>18</v>
      </c>
      <c r="F51" s="201"/>
      <c r="G51" s="201"/>
      <c r="H51" s="201"/>
      <c r="I51" s="201"/>
    </row>
    <row r="52" spans="1:9" s="31" customFormat="1" ht="70.5" customHeight="1" x14ac:dyDescent="0.25">
      <c r="A52" s="349" t="s">
        <v>57</v>
      </c>
      <c r="B52" s="349"/>
      <c r="C52" s="349"/>
      <c r="D52" s="349"/>
      <c r="E52" s="349"/>
      <c r="F52" s="349"/>
      <c r="G52" s="349"/>
      <c r="H52" s="349"/>
      <c r="I52" s="349"/>
    </row>
  </sheetData>
  <sheetProtection algorithmName="SHA-512" hashValue="lGi5OtCTe+dtmfEEzGedcF/aTAxxdYQm39UrNMAVIXBWG0jhgWGNAkN90XO1HIxZ9XQ86+9MnYe6XM4tZ4I2Xw==" saltValue="/MKJWMhw9VeeURSHHfWbTA==" spinCount="100000" sheet="1" objects="1" scenarios="1"/>
  <mergeCells count="12">
    <mergeCell ref="A52:I52"/>
    <mergeCell ref="A1:I1"/>
    <mergeCell ref="B5:E5"/>
    <mergeCell ref="F5:I5"/>
    <mergeCell ref="B6:E6"/>
    <mergeCell ref="F6:I6"/>
    <mergeCell ref="A8:I8"/>
    <mergeCell ref="B17:H17"/>
    <mergeCell ref="A50:C50"/>
    <mergeCell ref="E50:H50"/>
    <mergeCell ref="A19:I19"/>
    <mergeCell ref="A43:I43"/>
  </mergeCells>
  <conditionalFormatting sqref="I17">
    <cfRule type="cellIs" dxfId="5" priority="6" operator="greaterThanOrEqual">
      <formula>6</formula>
    </cfRule>
  </conditionalFormatting>
  <conditionalFormatting sqref="I41">
    <cfRule type="cellIs" dxfId="4" priority="5" operator="greaterThanOrEqual">
      <formula>6</formula>
    </cfRule>
  </conditionalFormatting>
  <conditionalFormatting sqref="I47:I50">
    <cfRule type="cellIs" dxfId="3" priority="4" operator="greaterThanOrEqual">
      <formula>6</formula>
    </cfRule>
  </conditionalFormatting>
  <conditionalFormatting sqref="F6">
    <cfRule type="cellIs" dxfId="2" priority="3" operator="between">
      <formula>6</formula>
      <formula>9999999999</formula>
    </cfRule>
  </conditionalFormatting>
  <conditionalFormatting sqref="E21:E40">
    <cfRule type="cellIs" dxfId="1" priority="2" operator="equal">
      <formula>"FEHLER"</formula>
    </cfRule>
  </conditionalFormatting>
  <conditionalFormatting sqref="E45:E46">
    <cfRule type="cellIs" dxfId="0" priority="1" operator="equal">
      <formula>"FEHLER"</formula>
    </cfRule>
  </conditionalFormatting>
  <dataValidations count="3">
    <dataValidation type="whole" allowBlank="1" showInputMessage="1" showErrorMessage="1" sqref="A6 A22:A40 A45:A46">
      <formula1>0</formula1>
      <formula2>9999</formula2>
    </dataValidation>
    <dataValidation type="date" allowBlank="1" showInputMessage="1" showErrorMessage="1" errorTitle="Falscher Inhalt" error="Bitte geben Sie ein Datum nach dem Schema DD.MM.YYYY ein. Das eingegebene Datum muss im Zeitraum vom 01.01.1900 bis heute liegen." sqref="C45:D46 C13:D16 C22:C40 D21:D40">
      <formula1>1</formula1>
      <formula2>TODAY()</formula2>
    </dataValidation>
    <dataValidation type="decimal" allowBlank="1" showInputMessage="1" showErrorMessage="1" sqref="F22:G40 E13:G16 E21:E40 E45:G46">
      <formula1>0</formula1>
      <formula2>999999</formula2>
    </dataValidation>
  </dataValidations>
  <pageMargins left="0.31496062992125984" right="0.31496062992125984" top="0.51181102362204722" bottom="0.51181102362204722" header="0.23622047244094491" footer="0.23622047244094491"/>
  <pageSetup paperSize="9" orientation="portrait" verticalDpi="90" r:id="rId1"/>
  <headerFooter>
    <oddHeader>&amp;C&amp;"Arial,Fett"&amp;18Formblatt - Deckblatt (Abschnitt IV)</oddHeader>
    <oddFooter>&amp;L&amp;"Arial,Standard"&amp;10Stand: März 2022</oddFooter>
  </headerFooter>
  <legacyDrawing r:id="rId2"/>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I53"/>
  <sheetViews>
    <sheetView zoomScale="140" zoomScaleNormal="140" workbookViewId="0">
      <pane xSplit="1" ySplit="3" topLeftCell="B4" activePane="bottomRight" state="frozen"/>
      <selection pane="topRight" activeCell="B1" sqref="B1"/>
      <selection pane="bottomLeft" activeCell="A4" sqref="A4"/>
      <selection pane="bottomRight" activeCell="D2" sqref="D2:G2"/>
    </sheetView>
  </sheetViews>
  <sheetFormatPr baseColWidth="10" defaultRowHeight="15" x14ac:dyDescent="0.25"/>
  <cols>
    <col min="1" max="1" width="7.7109375" style="28" customWidth="1"/>
    <col min="2" max="2" width="19.7109375" style="28" customWidth="1"/>
    <col min="3" max="3" width="7.7109375" style="28" customWidth="1"/>
    <col min="4" max="7" width="18.7109375" style="27" customWidth="1"/>
    <col min="8" max="9" width="12.7109375" style="28" customWidth="1"/>
    <col min="10" max="16384" width="11.42578125" style="113"/>
  </cols>
  <sheetData>
    <row r="1" spans="1:9" ht="33.75" customHeight="1" thickBot="1" x14ac:dyDescent="0.3">
      <c r="A1" s="375" t="s">
        <v>84</v>
      </c>
      <c r="B1" s="376"/>
      <c r="C1" s="376"/>
      <c r="D1" s="376"/>
      <c r="E1" s="376"/>
      <c r="F1" s="376"/>
      <c r="G1" s="376"/>
      <c r="H1" s="376"/>
      <c r="I1" s="376"/>
    </row>
    <row r="2" spans="1:9" s="115" customFormat="1" ht="26.25" customHeight="1" thickTop="1" x14ac:dyDescent="0.25">
      <c r="A2" s="116" t="str">
        <f>'Arbeitsplätze Anmeldung'!B3</f>
        <v>Ldf. Nr.</v>
      </c>
      <c r="B2" s="118" t="s">
        <v>31</v>
      </c>
      <c r="C2" s="118" t="s">
        <v>86</v>
      </c>
      <c r="D2" s="372" t="s">
        <v>32</v>
      </c>
      <c r="E2" s="372"/>
      <c r="F2" s="372"/>
      <c r="G2" s="372"/>
      <c r="H2" s="373" t="s">
        <v>33</v>
      </c>
      <c r="I2" s="374"/>
    </row>
    <row r="3" spans="1:9" ht="66" customHeight="1" thickBot="1" x14ac:dyDescent="0.3">
      <c r="A3" s="117"/>
      <c r="B3" s="52"/>
      <c r="C3" s="52"/>
      <c r="D3" s="52" t="str">
        <f>'Arbeitsplätze Anmeldung'!J3</f>
        <v>Beschreibung der ergriffenen baulichen bzw. technischen Maßnahmen</v>
      </c>
      <c r="E3" s="52" t="str">
        <f>'Arbeitsplätze Anmeldung'!K3</f>
        <v>Beschreibung der ergriffenen organisatorischen Maßnahmen</v>
      </c>
      <c r="F3" s="52" t="str">
        <f>'Arbeitsplätze Anmeldung'!L3</f>
        <v>Begründung des Verzichts auf Maßnahmen</v>
      </c>
      <c r="G3" s="52" t="str">
        <f>'Arbeitsplätze Anmeldung'!M3</f>
        <v>Beschreibung der weiteren vorgesehenen Maßnahmen</v>
      </c>
      <c r="H3" s="52" t="str">
        <f>'Arbeitsplätze Anmeldung'!H3</f>
        <v>Radon-konzentration vor ergriffener Maßnahme in Bq/m3</v>
      </c>
      <c r="I3" s="53" t="str">
        <f>'Arbeitsplätze Anmeldung'!I3</f>
        <v>Radon-konzentration nach ergriffener Maßnahme in Bq/m3</v>
      </c>
    </row>
    <row r="4" spans="1:9" ht="30" customHeight="1" thickTop="1" x14ac:dyDescent="0.25">
      <c r="A4" s="33">
        <f>IF(ISBLANK('Arbeitsplätze Anmeldung'!B4),"",'Arbeitsplätze Anmeldung'!B4)</f>
        <v>1</v>
      </c>
      <c r="B4" s="125" t="str">
        <f>IF(ISBLANK('Arbeitsplätze Anmeldung'!C4),"",'Arbeitsplätze Anmeldung'!C4)</f>
        <v/>
      </c>
      <c r="C4" s="125" t="str">
        <f>IF(ISBLANK('Arbeitsplätze Anmeldung'!E4),"",'Arbeitsplätze Anmeldung'!E4)</f>
        <v/>
      </c>
      <c r="D4" s="125" t="str">
        <f>IF(ISBLANK('Arbeitsplätze Anmeldung'!J4),"",'Arbeitsplätze Anmeldung'!J4)</f>
        <v/>
      </c>
      <c r="E4" s="125" t="str">
        <f>IF(ISBLANK('Arbeitsplätze Anmeldung'!K4),"",'Arbeitsplätze Anmeldung'!K4)</f>
        <v/>
      </c>
      <c r="F4" s="125" t="str">
        <f>IF(ISBLANK('Arbeitsplätze Anmeldung'!L4),"",'Arbeitsplätze Anmeldung'!L4)</f>
        <v/>
      </c>
      <c r="G4" s="125" t="str">
        <f>IF(ISBLANK('Arbeitsplätze Anmeldung'!M4),"",'Arbeitsplätze Anmeldung'!M4)</f>
        <v/>
      </c>
      <c r="H4" s="125" t="str">
        <f>IF(ISBLANK('Arbeitsplätze Anmeldung'!H4),"",'Arbeitsplätze Anmeldung'!H4)</f>
        <v/>
      </c>
      <c r="I4" s="126" t="str">
        <f>IF(ISBLANK('Arbeitsplätze Anmeldung'!I4),"",'Arbeitsplätze Anmeldung'!I4)</f>
        <v/>
      </c>
    </row>
    <row r="5" spans="1:9" ht="30" customHeight="1" x14ac:dyDescent="0.25">
      <c r="A5" s="34">
        <f>IF(ISBLANK('Arbeitsplätze Anmeldung'!B5),"",'Arbeitsplätze Anmeldung'!B5)</f>
        <v>2</v>
      </c>
      <c r="B5" s="127" t="str">
        <f>IF(ISBLANK('Arbeitsplätze Anmeldung'!C5),"",'Arbeitsplätze Anmeldung'!C5)</f>
        <v/>
      </c>
      <c r="C5" s="127" t="str">
        <f>IF(ISBLANK('Arbeitsplätze Anmeldung'!E5),"",'Arbeitsplätze Anmeldung'!E5)</f>
        <v/>
      </c>
      <c r="D5" s="127" t="str">
        <f>IF(ISBLANK('Arbeitsplätze Anmeldung'!J5),"",'Arbeitsplätze Anmeldung'!J5)</f>
        <v/>
      </c>
      <c r="E5" s="127" t="str">
        <f>IF(ISBLANK('Arbeitsplätze Anmeldung'!K5),"",'Arbeitsplätze Anmeldung'!K5)</f>
        <v/>
      </c>
      <c r="F5" s="127" t="str">
        <f>IF(ISBLANK('Arbeitsplätze Anmeldung'!L5),"",'Arbeitsplätze Anmeldung'!L5)</f>
        <v/>
      </c>
      <c r="G5" s="127" t="str">
        <f>IF(ISBLANK('Arbeitsplätze Anmeldung'!M5),"",'Arbeitsplätze Anmeldung'!M5)</f>
        <v/>
      </c>
      <c r="H5" s="127" t="str">
        <f>IF(ISBLANK('Arbeitsplätze Anmeldung'!H5),"",'Arbeitsplätze Anmeldung'!H5)</f>
        <v/>
      </c>
      <c r="I5" s="128" t="str">
        <f>IF(ISBLANK('Arbeitsplätze Anmeldung'!I5),"",'Arbeitsplätze Anmeldung'!I5)</f>
        <v/>
      </c>
    </row>
    <row r="6" spans="1:9" ht="30" customHeight="1" x14ac:dyDescent="0.25">
      <c r="A6" s="34">
        <f>IF(ISBLANK('Arbeitsplätze Anmeldung'!B6),"",'Arbeitsplätze Anmeldung'!B6)</f>
        <v>3</v>
      </c>
      <c r="B6" s="127" t="str">
        <f>IF(ISBLANK('Arbeitsplätze Anmeldung'!C6),"",'Arbeitsplätze Anmeldung'!C6)</f>
        <v/>
      </c>
      <c r="C6" s="127" t="str">
        <f>IF(ISBLANK('Arbeitsplätze Anmeldung'!E6),"",'Arbeitsplätze Anmeldung'!E6)</f>
        <v/>
      </c>
      <c r="D6" s="127" t="str">
        <f>IF(ISBLANK('Arbeitsplätze Anmeldung'!J6),"",'Arbeitsplätze Anmeldung'!J6)</f>
        <v/>
      </c>
      <c r="E6" s="127" t="str">
        <f>IF(ISBLANK('Arbeitsplätze Anmeldung'!K6),"",'Arbeitsplätze Anmeldung'!K6)</f>
        <v/>
      </c>
      <c r="F6" s="127" t="str">
        <f>IF(ISBLANK('Arbeitsplätze Anmeldung'!L6),"",'Arbeitsplätze Anmeldung'!L6)</f>
        <v/>
      </c>
      <c r="G6" s="127" t="str">
        <f>IF(ISBLANK('Arbeitsplätze Anmeldung'!M6),"",'Arbeitsplätze Anmeldung'!M6)</f>
        <v/>
      </c>
      <c r="H6" s="127" t="str">
        <f>IF(ISBLANK('Arbeitsplätze Anmeldung'!H6),"",'Arbeitsplätze Anmeldung'!H6)</f>
        <v/>
      </c>
      <c r="I6" s="128" t="str">
        <f>IF(ISBLANK('Arbeitsplätze Anmeldung'!I6),"",'Arbeitsplätze Anmeldung'!I6)</f>
        <v/>
      </c>
    </row>
    <row r="7" spans="1:9" ht="30" customHeight="1" x14ac:dyDescent="0.25">
      <c r="A7" s="34">
        <f>IF(ISBLANK('Arbeitsplätze Anmeldung'!B7),"",'Arbeitsplätze Anmeldung'!B7)</f>
        <v>4</v>
      </c>
      <c r="B7" s="127" t="str">
        <f>IF(ISBLANK('Arbeitsplätze Anmeldung'!C7),"",'Arbeitsplätze Anmeldung'!C7)</f>
        <v/>
      </c>
      <c r="C7" s="127" t="str">
        <f>IF(ISBLANK('Arbeitsplätze Anmeldung'!E7),"",'Arbeitsplätze Anmeldung'!E7)</f>
        <v/>
      </c>
      <c r="D7" s="127" t="str">
        <f>IF(ISBLANK('Arbeitsplätze Anmeldung'!J7),"",'Arbeitsplätze Anmeldung'!J7)</f>
        <v/>
      </c>
      <c r="E7" s="127" t="str">
        <f>IF(ISBLANK('Arbeitsplätze Anmeldung'!K7),"",'Arbeitsplätze Anmeldung'!K7)</f>
        <v/>
      </c>
      <c r="F7" s="127" t="str">
        <f>IF(ISBLANK('Arbeitsplätze Anmeldung'!L7),"",'Arbeitsplätze Anmeldung'!L7)</f>
        <v/>
      </c>
      <c r="G7" s="127" t="str">
        <f>IF(ISBLANK('Arbeitsplätze Anmeldung'!M7),"",'Arbeitsplätze Anmeldung'!M7)</f>
        <v/>
      </c>
      <c r="H7" s="127" t="str">
        <f>IF(ISBLANK('Arbeitsplätze Anmeldung'!H7),"",'Arbeitsplätze Anmeldung'!H7)</f>
        <v/>
      </c>
      <c r="I7" s="128" t="str">
        <f>IF(ISBLANK('Arbeitsplätze Anmeldung'!I7),"",'Arbeitsplätze Anmeldung'!I7)</f>
        <v/>
      </c>
    </row>
    <row r="8" spans="1:9" ht="30" customHeight="1" x14ac:dyDescent="0.25">
      <c r="A8" s="34">
        <f>IF(ISBLANK('Arbeitsplätze Anmeldung'!B8),"",'Arbeitsplätze Anmeldung'!B8)</f>
        <v>5</v>
      </c>
      <c r="B8" s="127" t="str">
        <f>IF(ISBLANK('Arbeitsplätze Anmeldung'!C8),"",'Arbeitsplätze Anmeldung'!C8)</f>
        <v/>
      </c>
      <c r="C8" s="127" t="str">
        <f>IF(ISBLANK('Arbeitsplätze Anmeldung'!E8),"",'Arbeitsplätze Anmeldung'!E8)</f>
        <v/>
      </c>
      <c r="D8" s="127" t="str">
        <f>IF(ISBLANK('Arbeitsplätze Anmeldung'!J8),"",'Arbeitsplätze Anmeldung'!J8)</f>
        <v/>
      </c>
      <c r="E8" s="127" t="str">
        <f>IF(ISBLANK('Arbeitsplätze Anmeldung'!K8),"",'Arbeitsplätze Anmeldung'!K8)</f>
        <v/>
      </c>
      <c r="F8" s="127" t="str">
        <f>IF(ISBLANK('Arbeitsplätze Anmeldung'!L8),"",'Arbeitsplätze Anmeldung'!L8)</f>
        <v/>
      </c>
      <c r="G8" s="127" t="str">
        <f>IF(ISBLANK('Arbeitsplätze Anmeldung'!M8),"",'Arbeitsplätze Anmeldung'!M8)</f>
        <v/>
      </c>
      <c r="H8" s="127" t="str">
        <f>IF(ISBLANK('Arbeitsplätze Anmeldung'!H8),"",'Arbeitsplätze Anmeldung'!H8)</f>
        <v/>
      </c>
      <c r="I8" s="128" t="str">
        <f>IF(ISBLANK('Arbeitsplätze Anmeldung'!I8),"",'Arbeitsplätze Anmeldung'!I8)</f>
        <v/>
      </c>
    </row>
    <row r="9" spans="1:9" ht="30" customHeight="1" x14ac:dyDescent="0.25">
      <c r="A9" s="34">
        <f>IF(ISBLANK('Arbeitsplätze Anmeldung'!B9),"",'Arbeitsplätze Anmeldung'!B9)</f>
        <v>6</v>
      </c>
      <c r="B9" s="127" t="str">
        <f>IF(ISBLANK('Arbeitsplätze Anmeldung'!C9),"",'Arbeitsplätze Anmeldung'!C9)</f>
        <v/>
      </c>
      <c r="C9" s="127" t="str">
        <f>IF(ISBLANK('Arbeitsplätze Anmeldung'!E9),"",'Arbeitsplätze Anmeldung'!E9)</f>
        <v/>
      </c>
      <c r="D9" s="127" t="str">
        <f>IF(ISBLANK('Arbeitsplätze Anmeldung'!J9),"",'Arbeitsplätze Anmeldung'!J9)</f>
        <v/>
      </c>
      <c r="E9" s="127" t="str">
        <f>IF(ISBLANK('Arbeitsplätze Anmeldung'!K9),"",'Arbeitsplätze Anmeldung'!K9)</f>
        <v/>
      </c>
      <c r="F9" s="127" t="str">
        <f>IF(ISBLANK('Arbeitsplätze Anmeldung'!L9),"",'Arbeitsplätze Anmeldung'!L9)</f>
        <v/>
      </c>
      <c r="G9" s="127" t="str">
        <f>IF(ISBLANK('Arbeitsplätze Anmeldung'!M9),"",'Arbeitsplätze Anmeldung'!M9)</f>
        <v/>
      </c>
      <c r="H9" s="127" t="str">
        <f>IF(ISBLANK('Arbeitsplätze Anmeldung'!H9),"",'Arbeitsplätze Anmeldung'!H9)</f>
        <v/>
      </c>
      <c r="I9" s="128" t="str">
        <f>IF(ISBLANK('Arbeitsplätze Anmeldung'!I9),"",'Arbeitsplätze Anmeldung'!I9)</f>
        <v/>
      </c>
    </row>
    <row r="10" spans="1:9" ht="30" customHeight="1" x14ac:dyDescent="0.25">
      <c r="A10" s="34">
        <f>IF(ISBLANK('Arbeitsplätze Anmeldung'!B10),"",'Arbeitsplätze Anmeldung'!B10)</f>
        <v>7</v>
      </c>
      <c r="B10" s="127" t="str">
        <f>IF(ISBLANK('Arbeitsplätze Anmeldung'!C10),"",'Arbeitsplätze Anmeldung'!C10)</f>
        <v/>
      </c>
      <c r="C10" s="127" t="str">
        <f>IF(ISBLANK('Arbeitsplätze Anmeldung'!E10),"",'Arbeitsplätze Anmeldung'!E10)</f>
        <v/>
      </c>
      <c r="D10" s="127" t="str">
        <f>IF(ISBLANK('Arbeitsplätze Anmeldung'!J10),"",'Arbeitsplätze Anmeldung'!J10)</f>
        <v/>
      </c>
      <c r="E10" s="127" t="str">
        <f>IF(ISBLANK('Arbeitsplätze Anmeldung'!K10),"",'Arbeitsplätze Anmeldung'!K10)</f>
        <v/>
      </c>
      <c r="F10" s="127" t="str">
        <f>IF(ISBLANK('Arbeitsplätze Anmeldung'!L10),"",'Arbeitsplätze Anmeldung'!L10)</f>
        <v/>
      </c>
      <c r="G10" s="127" t="str">
        <f>IF(ISBLANK('Arbeitsplätze Anmeldung'!M10),"",'Arbeitsplätze Anmeldung'!M10)</f>
        <v/>
      </c>
      <c r="H10" s="127" t="str">
        <f>IF(ISBLANK('Arbeitsplätze Anmeldung'!H10),"",'Arbeitsplätze Anmeldung'!H10)</f>
        <v/>
      </c>
      <c r="I10" s="128" t="str">
        <f>IF(ISBLANK('Arbeitsplätze Anmeldung'!I10),"",'Arbeitsplätze Anmeldung'!I10)</f>
        <v/>
      </c>
    </row>
    <row r="11" spans="1:9" ht="30" customHeight="1" x14ac:dyDescent="0.25">
      <c r="A11" s="34">
        <f>IF(ISBLANK('Arbeitsplätze Anmeldung'!B11),"",'Arbeitsplätze Anmeldung'!B11)</f>
        <v>8</v>
      </c>
      <c r="B11" s="127" t="str">
        <f>IF(ISBLANK('Arbeitsplätze Anmeldung'!C11),"",'Arbeitsplätze Anmeldung'!C11)</f>
        <v/>
      </c>
      <c r="C11" s="127" t="str">
        <f>IF(ISBLANK('Arbeitsplätze Anmeldung'!E11),"",'Arbeitsplätze Anmeldung'!E11)</f>
        <v/>
      </c>
      <c r="D11" s="127" t="str">
        <f>IF(ISBLANK('Arbeitsplätze Anmeldung'!J11),"",'Arbeitsplätze Anmeldung'!J11)</f>
        <v/>
      </c>
      <c r="E11" s="127" t="str">
        <f>IF(ISBLANK('Arbeitsplätze Anmeldung'!K11),"",'Arbeitsplätze Anmeldung'!K11)</f>
        <v/>
      </c>
      <c r="F11" s="127" t="str">
        <f>IF(ISBLANK('Arbeitsplätze Anmeldung'!L11),"",'Arbeitsplätze Anmeldung'!L11)</f>
        <v/>
      </c>
      <c r="G11" s="127" t="str">
        <f>IF(ISBLANK('Arbeitsplätze Anmeldung'!M11),"",'Arbeitsplätze Anmeldung'!M11)</f>
        <v/>
      </c>
      <c r="H11" s="127" t="str">
        <f>IF(ISBLANK('Arbeitsplätze Anmeldung'!H11),"",'Arbeitsplätze Anmeldung'!H11)</f>
        <v/>
      </c>
      <c r="I11" s="128" t="str">
        <f>IF(ISBLANK('Arbeitsplätze Anmeldung'!I11),"",'Arbeitsplätze Anmeldung'!I11)</f>
        <v/>
      </c>
    </row>
    <row r="12" spans="1:9" ht="30" customHeight="1" x14ac:dyDescent="0.25">
      <c r="A12" s="34">
        <f>IF(ISBLANK('Arbeitsplätze Anmeldung'!B12),"",'Arbeitsplätze Anmeldung'!B12)</f>
        <v>9</v>
      </c>
      <c r="B12" s="127" t="str">
        <f>IF(ISBLANK('Arbeitsplätze Anmeldung'!C12),"",'Arbeitsplätze Anmeldung'!C12)</f>
        <v/>
      </c>
      <c r="C12" s="127" t="str">
        <f>IF(ISBLANK('Arbeitsplätze Anmeldung'!E12),"",'Arbeitsplätze Anmeldung'!E12)</f>
        <v/>
      </c>
      <c r="D12" s="127" t="str">
        <f>IF(ISBLANK('Arbeitsplätze Anmeldung'!J12),"",'Arbeitsplätze Anmeldung'!J12)</f>
        <v/>
      </c>
      <c r="E12" s="127" t="str">
        <f>IF(ISBLANK('Arbeitsplätze Anmeldung'!K12),"",'Arbeitsplätze Anmeldung'!K12)</f>
        <v/>
      </c>
      <c r="F12" s="127" t="str">
        <f>IF(ISBLANK('Arbeitsplätze Anmeldung'!L12),"",'Arbeitsplätze Anmeldung'!L12)</f>
        <v/>
      </c>
      <c r="G12" s="127" t="str">
        <f>IF(ISBLANK('Arbeitsplätze Anmeldung'!M12),"",'Arbeitsplätze Anmeldung'!M12)</f>
        <v/>
      </c>
      <c r="H12" s="127" t="str">
        <f>IF(ISBLANK('Arbeitsplätze Anmeldung'!H12),"",'Arbeitsplätze Anmeldung'!H12)</f>
        <v/>
      </c>
      <c r="I12" s="128" t="str">
        <f>IF(ISBLANK('Arbeitsplätze Anmeldung'!I12),"",'Arbeitsplätze Anmeldung'!I12)</f>
        <v/>
      </c>
    </row>
    <row r="13" spans="1:9" ht="30" customHeight="1" x14ac:dyDescent="0.25">
      <c r="A13" s="34">
        <f>IF(ISBLANK('Arbeitsplätze Anmeldung'!B13),"",'Arbeitsplätze Anmeldung'!B13)</f>
        <v>10</v>
      </c>
      <c r="B13" s="127" t="str">
        <f>IF(ISBLANK('Arbeitsplätze Anmeldung'!C13),"",'Arbeitsplätze Anmeldung'!C13)</f>
        <v/>
      </c>
      <c r="C13" s="127" t="str">
        <f>IF(ISBLANK('Arbeitsplätze Anmeldung'!E13),"",'Arbeitsplätze Anmeldung'!E13)</f>
        <v/>
      </c>
      <c r="D13" s="127" t="str">
        <f>IF(ISBLANK('Arbeitsplätze Anmeldung'!J13),"",'Arbeitsplätze Anmeldung'!J13)</f>
        <v/>
      </c>
      <c r="E13" s="127" t="str">
        <f>IF(ISBLANK('Arbeitsplätze Anmeldung'!K13),"",'Arbeitsplätze Anmeldung'!K13)</f>
        <v/>
      </c>
      <c r="F13" s="127" t="str">
        <f>IF(ISBLANK('Arbeitsplätze Anmeldung'!L13),"",'Arbeitsplätze Anmeldung'!L13)</f>
        <v/>
      </c>
      <c r="G13" s="127" t="str">
        <f>IF(ISBLANK('Arbeitsplätze Anmeldung'!M13),"",'Arbeitsplätze Anmeldung'!M13)</f>
        <v/>
      </c>
      <c r="H13" s="127" t="str">
        <f>IF(ISBLANK('Arbeitsplätze Anmeldung'!H13),"",'Arbeitsplätze Anmeldung'!H13)</f>
        <v/>
      </c>
      <c r="I13" s="128" t="str">
        <f>IF(ISBLANK('Arbeitsplätze Anmeldung'!I13),"",'Arbeitsplätze Anmeldung'!I13)</f>
        <v/>
      </c>
    </row>
    <row r="14" spans="1:9" ht="30" customHeight="1" x14ac:dyDescent="0.25">
      <c r="A14" s="34">
        <f>IF(ISBLANK('Arbeitsplätze Anmeldung'!B14),"",'Arbeitsplätze Anmeldung'!B14)</f>
        <v>11</v>
      </c>
      <c r="B14" s="127" t="str">
        <f>IF(ISBLANK('Arbeitsplätze Anmeldung'!C14),"",'Arbeitsplätze Anmeldung'!C14)</f>
        <v/>
      </c>
      <c r="C14" s="127" t="str">
        <f>IF(ISBLANK('Arbeitsplätze Anmeldung'!E14),"",'Arbeitsplätze Anmeldung'!E14)</f>
        <v/>
      </c>
      <c r="D14" s="127" t="str">
        <f>IF(ISBLANK('Arbeitsplätze Anmeldung'!J14),"",'Arbeitsplätze Anmeldung'!J14)</f>
        <v/>
      </c>
      <c r="E14" s="127" t="str">
        <f>IF(ISBLANK('Arbeitsplätze Anmeldung'!K14),"",'Arbeitsplätze Anmeldung'!K14)</f>
        <v/>
      </c>
      <c r="F14" s="127" t="str">
        <f>IF(ISBLANK('Arbeitsplätze Anmeldung'!L14),"",'Arbeitsplätze Anmeldung'!L14)</f>
        <v/>
      </c>
      <c r="G14" s="127" t="str">
        <f>IF(ISBLANK('Arbeitsplätze Anmeldung'!M14),"",'Arbeitsplätze Anmeldung'!M14)</f>
        <v/>
      </c>
      <c r="H14" s="127" t="str">
        <f>IF(ISBLANK('Arbeitsplätze Anmeldung'!H14),"",'Arbeitsplätze Anmeldung'!H14)</f>
        <v/>
      </c>
      <c r="I14" s="128" t="str">
        <f>IF(ISBLANK('Arbeitsplätze Anmeldung'!I14),"",'Arbeitsplätze Anmeldung'!I14)</f>
        <v/>
      </c>
    </row>
    <row r="15" spans="1:9" ht="30" customHeight="1" x14ac:dyDescent="0.25">
      <c r="A15" s="34">
        <f>IF(ISBLANK('Arbeitsplätze Anmeldung'!B15),"",'Arbeitsplätze Anmeldung'!B15)</f>
        <v>12</v>
      </c>
      <c r="B15" s="127" t="str">
        <f>IF(ISBLANK('Arbeitsplätze Anmeldung'!C15),"",'Arbeitsplätze Anmeldung'!C15)</f>
        <v/>
      </c>
      <c r="C15" s="127" t="str">
        <f>IF(ISBLANK('Arbeitsplätze Anmeldung'!E15),"",'Arbeitsplätze Anmeldung'!E15)</f>
        <v/>
      </c>
      <c r="D15" s="127" t="str">
        <f>IF(ISBLANK('Arbeitsplätze Anmeldung'!J15),"",'Arbeitsplätze Anmeldung'!J15)</f>
        <v/>
      </c>
      <c r="E15" s="127" t="str">
        <f>IF(ISBLANK('Arbeitsplätze Anmeldung'!K15),"",'Arbeitsplätze Anmeldung'!K15)</f>
        <v/>
      </c>
      <c r="F15" s="127" t="str">
        <f>IF(ISBLANK('Arbeitsplätze Anmeldung'!L15),"",'Arbeitsplätze Anmeldung'!L15)</f>
        <v/>
      </c>
      <c r="G15" s="127" t="str">
        <f>IF(ISBLANK('Arbeitsplätze Anmeldung'!M15),"",'Arbeitsplätze Anmeldung'!M15)</f>
        <v/>
      </c>
      <c r="H15" s="127" t="str">
        <f>IF(ISBLANK('Arbeitsplätze Anmeldung'!H15),"",'Arbeitsplätze Anmeldung'!H15)</f>
        <v/>
      </c>
      <c r="I15" s="128" t="str">
        <f>IF(ISBLANK('Arbeitsplätze Anmeldung'!I15),"",'Arbeitsplätze Anmeldung'!I15)</f>
        <v/>
      </c>
    </row>
    <row r="16" spans="1:9" ht="30" customHeight="1" x14ac:dyDescent="0.25">
      <c r="A16" s="34">
        <f>IF(ISBLANK('Arbeitsplätze Anmeldung'!B16),"",'Arbeitsplätze Anmeldung'!B16)</f>
        <v>13</v>
      </c>
      <c r="B16" s="127" t="str">
        <f>IF(ISBLANK('Arbeitsplätze Anmeldung'!C16),"",'Arbeitsplätze Anmeldung'!C16)</f>
        <v/>
      </c>
      <c r="C16" s="127" t="str">
        <f>IF(ISBLANK('Arbeitsplätze Anmeldung'!E16),"",'Arbeitsplätze Anmeldung'!E16)</f>
        <v/>
      </c>
      <c r="D16" s="127" t="str">
        <f>IF(ISBLANK('Arbeitsplätze Anmeldung'!J16),"",'Arbeitsplätze Anmeldung'!J16)</f>
        <v/>
      </c>
      <c r="E16" s="127" t="str">
        <f>IF(ISBLANK('Arbeitsplätze Anmeldung'!K16),"",'Arbeitsplätze Anmeldung'!K16)</f>
        <v/>
      </c>
      <c r="F16" s="127" t="str">
        <f>IF(ISBLANK('Arbeitsplätze Anmeldung'!L16),"",'Arbeitsplätze Anmeldung'!L16)</f>
        <v/>
      </c>
      <c r="G16" s="127" t="str">
        <f>IF(ISBLANK('Arbeitsplätze Anmeldung'!M16),"",'Arbeitsplätze Anmeldung'!M16)</f>
        <v/>
      </c>
      <c r="H16" s="127" t="str">
        <f>IF(ISBLANK('Arbeitsplätze Anmeldung'!H16),"",'Arbeitsplätze Anmeldung'!H16)</f>
        <v/>
      </c>
      <c r="I16" s="128" t="str">
        <f>IF(ISBLANK('Arbeitsplätze Anmeldung'!I16),"",'Arbeitsplätze Anmeldung'!I16)</f>
        <v/>
      </c>
    </row>
    <row r="17" spans="1:9" ht="30" customHeight="1" x14ac:dyDescent="0.25">
      <c r="A17" s="34">
        <f>IF(ISBLANK('Arbeitsplätze Anmeldung'!B17),"",'Arbeitsplätze Anmeldung'!B17)</f>
        <v>14</v>
      </c>
      <c r="B17" s="127" t="str">
        <f>IF(ISBLANK('Arbeitsplätze Anmeldung'!C17),"",'Arbeitsplätze Anmeldung'!C17)</f>
        <v/>
      </c>
      <c r="C17" s="127" t="str">
        <f>IF(ISBLANK('Arbeitsplätze Anmeldung'!E17),"",'Arbeitsplätze Anmeldung'!E17)</f>
        <v/>
      </c>
      <c r="D17" s="127" t="str">
        <f>IF(ISBLANK('Arbeitsplätze Anmeldung'!J17),"",'Arbeitsplätze Anmeldung'!J17)</f>
        <v/>
      </c>
      <c r="E17" s="127" t="str">
        <f>IF(ISBLANK('Arbeitsplätze Anmeldung'!K17),"",'Arbeitsplätze Anmeldung'!K17)</f>
        <v/>
      </c>
      <c r="F17" s="127" t="str">
        <f>IF(ISBLANK('Arbeitsplätze Anmeldung'!L17),"",'Arbeitsplätze Anmeldung'!L17)</f>
        <v/>
      </c>
      <c r="G17" s="127" t="str">
        <f>IF(ISBLANK('Arbeitsplätze Anmeldung'!M17),"",'Arbeitsplätze Anmeldung'!M17)</f>
        <v/>
      </c>
      <c r="H17" s="127" t="str">
        <f>IF(ISBLANK('Arbeitsplätze Anmeldung'!H17),"",'Arbeitsplätze Anmeldung'!H17)</f>
        <v/>
      </c>
      <c r="I17" s="128" t="str">
        <f>IF(ISBLANK('Arbeitsplätze Anmeldung'!I17),"",'Arbeitsplätze Anmeldung'!I17)</f>
        <v/>
      </c>
    </row>
    <row r="18" spans="1:9" ht="30" customHeight="1" x14ac:dyDescent="0.25">
      <c r="A18" s="34">
        <f>IF(ISBLANK('Arbeitsplätze Anmeldung'!B18),"",'Arbeitsplätze Anmeldung'!B18)</f>
        <v>15</v>
      </c>
      <c r="B18" s="127" t="str">
        <f>IF(ISBLANK('Arbeitsplätze Anmeldung'!C18),"",'Arbeitsplätze Anmeldung'!C18)</f>
        <v/>
      </c>
      <c r="C18" s="127" t="str">
        <f>IF(ISBLANK('Arbeitsplätze Anmeldung'!E18),"",'Arbeitsplätze Anmeldung'!E18)</f>
        <v/>
      </c>
      <c r="D18" s="127" t="str">
        <f>IF(ISBLANK('Arbeitsplätze Anmeldung'!J18),"",'Arbeitsplätze Anmeldung'!J18)</f>
        <v/>
      </c>
      <c r="E18" s="127" t="str">
        <f>IF(ISBLANK('Arbeitsplätze Anmeldung'!K18),"",'Arbeitsplätze Anmeldung'!K18)</f>
        <v/>
      </c>
      <c r="F18" s="127" t="str">
        <f>IF(ISBLANK('Arbeitsplätze Anmeldung'!L18),"",'Arbeitsplätze Anmeldung'!L18)</f>
        <v/>
      </c>
      <c r="G18" s="127" t="str">
        <f>IF(ISBLANK('Arbeitsplätze Anmeldung'!M18),"",'Arbeitsplätze Anmeldung'!M18)</f>
        <v/>
      </c>
      <c r="H18" s="127" t="str">
        <f>IF(ISBLANK('Arbeitsplätze Anmeldung'!H18),"",'Arbeitsplätze Anmeldung'!H18)</f>
        <v/>
      </c>
      <c r="I18" s="128" t="str">
        <f>IF(ISBLANK('Arbeitsplätze Anmeldung'!I18),"",'Arbeitsplätze Anmeldung'!I18)</f>
        <v/>
      </c>
    </row>
    <row r="19" spans="1:9" ht="30" customHeight="1" x14ac:dyDescent="0.25">
      <c r="A19" s="34">
        <f>IF(ISBLANK('Arbeitsplätze Anmeldung'!B19),"",'Arbeitsplätze Anmeldung'!B19)</f>
        <v>16</v>
      </c>
      <c r="B19" s="127" t="str">
        <f>IF(ISBLANK('Arbeitsplätze Anmeldung'!C19),"",'Arbeitsplätze Anmeldung'!C19)</f>
        <v/>
      </c>
      <c r="C19" s="127" t="str">
        <f>IF(ISBLANK('Arbeitsplätze Anmeldung'!E19),"",'Arbeitsplätze Anmeldung'!E19)</f>
        <v/>
      </c>
      <c r="D19" s="127" t="str">
        <f>IF(ISBLANK('Arbeitsplätze Anmeldung'!J19),"",'Arbeitsplätze Anmeldung'!J19)</f>
        <v/>
      </c>
      <c r="E19" s="127" t="str">
        <f>IF(ISBLANK('Arbeitsplätze Anmeldung'!K19),"",'Arbeitsplätze Anmeldung'!K19)</f>
        <v/>
      </c>
      <c r="F19" s="127" t="str">
        <f>IF(ISBLANK('Arbeitsplätze Anmeldung'!L19),"",'Arbeitsplätze Anmeldung'!L19)</f>
        <v/>
      </c>
      <c r="G19" s="127" t="str">
        <f>IF(ISBLANK('Arbeitsplätze Anmeldung'!M19),"",'Arbeitsplätze Anmeldung'!M19)</f>
        <v/>
      </c>
      <c r="H19" s="127" t="str">
        <f>IF(ISBLANK('Arbeitsplätze Anmeldung'!H19),"",'Arbeitsplätze Anmeldung'!H19)</f>
        <v/>
      </c>
      <c r="I19" s="128" t="str">
        <f>IF(ISBLANK('Arbeitsplätze Anmeldung'!I19),"",'Arbeitsplätze Anmeldung'!I19)</f>
        <v/>
      </c>
    </row>
    <row r="20" spans="1:9" ht="30" customHeight="1" x14ac:dyDescent="0.25">
      <c r="A20" s="34">
        <f>IF(ISBLANK('Arbeitsplätze Anmeldung'!B20),"",'Arbeitsplätze Anmeldung'!B20)</f>
        <v>17</v>
      </c>
      <c r="B20" s="127" t="str">
        <f>IF(ISBLANK('Arbeitsplätze Anmeldung'!C20),"",'Arbeitsplätze Anmeldung'!C20)</f>
        <v/>
      </c>
      <c r="C20" s="127" t="str">
        <f>IF(ISBLANK('Arbeitsplätze Anmeldung'!E20),"",'Arbeitsplätze Anmeldung'!E20)</f>
        <v/>
      </c>
      <c r="D20" s="127" t="str">
        <f>IF(ISBLANK('Arbeitsplätze Anmeldung'!J20),"",'Arbeitsplätze Anmeldung'!J20)</f>
        <v/>
      </c>
      <c r="E20" s="127" t="str">
        <f>IF(ISBLANK('Arbeitsplätze Anmeldung'!K20),"",'Arbeitsplätze Anmeldung'!K20)</f>
        <v/>
      </c>
      <c r="F20" s="127" t="str">
        <f>IF(ISBLANK('Arbeitsplätze Anmeldung'!L20),"",'Arbeitsplätze Anmeldung'!L20)</f>
        <v/>
      </c>
      <c r="G20" s="127" t="str">
        <f>IF(ISBLANK('Arbeitsplätze Anmeldung'!M20),"",'Arbeitsplätze Anmeldung'!M20)</f>
        <v/>
      </c>
      <c r="H20" s="127" t="str">
        <f>IF(ISBLANK('Arbeitsplätze Anmeldung'!H20),"",'Arbeitsplätze Anmeldung'!H20)</f>
        <v/>
      </c>
      <c r="I20" s="128" t="str">
        <f>IF(ISBLANK('Arbeitsplätze Anmeldung'!I20),"",'Arbeitsplätze Anmeldung'!I20)</f>
        <v/>
      </c>
    </row>
    <row r="21" spans="1:9" ht="30" customHeight="1" x14ac:dyDescent="0.25">
      <c r="A21" s="34">
        <f>IF(ISBLANK('Arbeitsplätze Anmeldung'!B21),"",'Arbeitsplätze Anmeldung'!B21)</f>
        <v>18</v>
      </c>
      <c r="B21" s="127" t="str">
        <f>IF(ISBLANK('Arbeitsplätze Anmeldung'!C21),"",'Arbeitsplätze Anmeldung'!C21)</f>
        <v/>
      </c>
      <c r="C21" s="127" t="str">
        <f>IF(ISBLANK('Arbeitsplätze Anmeldung'!E21),"",'Arbeitsplätze Anmeldung'!E21)</f>
        <v/>
      </c>
      <c r="D21" s="127" t="str">
        <f>IF(ISBLANK('Arbeitsplätze Anmeldung'!J21),"",'Arbeitsplätze Anmeldung'!J21)</f>
        <v/>
      </c>
      <c r="E21" s="127" t="str">
        <f>IF(ISBLANK('Arbeitsplätze Anmeldung'!K21),"",'Arbeitsplätze Anmeldung'!K21)</f>
        <v/>
      </c>
      <c r="F21" s="127" t="str">
        <f>IF(ISBLANK('Arbeitsplätze Anmeldung'!L21),"",'Arbeitsplätze Anmeldung'!L21)</f>
        <v/>
      </c>
      <c r="G21" s="127" t="str">
        <f>IF(ISBLANK('Arbeitsplätze Anmeldung'!M21),"",'Arbeitsplätze Anmeldung'!M21)</f>
        <v/>
      </c>
      <c r="H21" s="127" t="str">
        <f>IF(ISBLANK('Arbeitsplätze Anmeldung'!H21),"",'Arbeitsplätze Anmeldung'!H21)</f>
        <v/>
      </c>
      <c r="I21" s="128" t="str">
        <f>IF(ISBLANK('Arbeitsplätze Anmeldung'!I21),"",'Arbeitsplätze Anmeldung'!I21)</f>
        <v/>
      </c>
    </row>
    <row r="22" spans="1:9" ht="30" customHeight="1" x14ac:dyDescent="0.25">
      <c r="A22" s="34">
        <f>IF(ISBLANK('Arbeitsplätze Anmeldung'!B22),"",'Arbeitsplätze Anmeldung'!B22)</f>
        <v>19</v>
      </c>
      <c r="B22" s="127" t="str">
        <f>IF(ISBLANK('Arbeitsplätze Anmeldung'!C22),"",'Arbeitsplätze Anmeldung'!C22)</f>
        <v/>
      </c>
      <c r="C22" s="127" t="str">
        <f>IF(ISBLANK('Arbeitsplätze Anmeldung'!E22),"",'Arbeitsplätze Anmeldung'!E22)</f>
        <v/>
      </c>
      <c r="D22" s="127" t="str">
        <f>IF(ISBLANK('Arbeitsplätze Anmeldung'!J22),"",'Arbeitsplätze Anmeldung'!J22)</f>
        <v/>
      </c>
      <c r="E22" s="127" t="str">
        <f>IF(ISBLANK('Arbeitsplätze Anmeldung'!K22),"",'Arbeitsplätze Anmeldung'!K22)</f>
        <v/>
      </c>
      <c r="F22" s="127" t="str">
        <f>IF(ISBLANK('Arbeitsplätze Anmeldung'!L22),"",'Arbeitsplätze Anmeldung'!L22)</f>
        <v/>
      </c>
      <c r="G22" s="127" t="str">
        <f>IF(ISBLANK('Arbeitsplätze Anmeldung'!M22),"",'Arbeitsplätze Anmeldung'!M22)</f>
        <v/>
      </c>
      <c r="H22" s="127" t="str">
        <f>IF(ISBLANK('Arbeitsplätze Anmeldung'!H22),"",'Arbeitsplätze Anmeldung'!H22)</f>
        <v/>
      </c>
      <c r="I22" s="128" t="str">
        <f>IF(ISBLANK('Arbeitsplätze Anmeldung'!I22),"",'Arbeitsplätze Anmeldung'!I22)</f>
        <v/>
      </c>
    </row>
    <row r="23" spans="1:9" ht="30" customHeight="1" x14ac:dyDescent="0.25">
      <c r="A23" s="34">
        <f>IF(ISBLANK('Arbeitsplätze Anmeldung'!B23),"",'Arbeitsplätze Anmeldung'!B23)</f>
        <v>20</v>
      </c>
      <c r="B23" s="127" t="str">
        <f>IF(ISBLANK('Arbeitsplätze Anmeldung'!C23),"",'Arbeitsplätze Anmeldung'!C23)</f>
        <v/>
      </c>
      <c r="C23" s="127" t="str">
        <f>IF(ISBLANK('Arbeitsplätze Anmeldung'!E23),"",'Arbeitsplätze Anmeldung'!E23)</f>
        <v/>
      </c>
      <c r="D23" s="127" t="str">
        <f>IF(ISBLANK('Arbeitsplätze Anmeldung'!J23),"",'Arbeitsplätze Anmeldung'!J23)</f>
        <v/>
      </c>
      <c r="E23" s="127" t="str">
        <f>IF(ISBLANK('Arbeitsplätze Anmeldung'!K23),"",'Arbeitsplätze Anmeldung'!K23)</f>
        <v/>
      </c>
      <c r="F23" s="127" t="str">
        <f>IF(ISBLANK('Arbeitsplätze Anmeldung'!L23),"",'Arbeitsplätze Anmeldung'!L23)</f>
        <v/>
      </c>
      <c r="G23" s="127" t="str">
        <f>IF(ISBLANK('Arbeitsplätze Anmeldung'!M23),"",'Arbeitsplätze Anmeldung'!M23)</f>
        <v/>
      </c>
      <c r="H23" s="127" t="str">
        <f>IF(ISBLANK('Arbeitsplätze Anmeldung'!H23),"",'Arbeitsplätze Anmeldung'!H23)</f>
        <v/>
      </c>
      <c r="I23" s="128" t="str">
        <f>IF(ISBLANK('Arbeitsplätze Anmeldung'!I23),"",'Arbeitsplätze Anmeldung'!I23)</f>
        <v/>
      </c>
    </row>
    <row r="24" spans="1:9" ht="30" customHeight="1" x14ac:dyDescent="0.25">
      <c r="A24" s="34" t="str">
        <f>IF(ISBLANK('Arbeitsplätze Anmeldung'!B24),"",'Arbeitsplätze Anmeldung'!B24)</f>
        <v/>
      </c>
      <c r="B24" s="127" t="str">
        <f>IF(ISBLANK('Arbeitsplätze Anmeldung'!C24),"",'Arbeitsplätze Anmeldung'!C24)</f>
        <v/>
      </c>
      <c r="C24" s="127" t="str">
        <f>IF(ISBLANK('Arbeitsplätze Anmeldung'!E24),"",'Arbeitsplätze Anmeldung'!E24)</f>
        <v/>
      </c>
      <c r="D24" s="127" t="str">
        <f>IF(ISBLANK('Arbeitsplätze Anmeldung'!J24),"",'Arbeitsplätze Anmeldung'!J24)</f>
        <v/>
      </c>
      <c r="E24" s="127" t="str">
        <f>IF(ISBLANK('Arbeitsplätze Anmeldung'!K24),"",'Arbeitsplätze Anmeldung'!K24)</f>
        <v/>
      </c>
      <c r="F24" s="127" t="str">
        <f>IF(ISBLANK('Arbeitsplätze Anmeldung'!L24),"",'Arbeitsplätze Anmeldung'!L24)</f>
        <v/>
      </c>
      <c r="G24" s="127" t="str">
        <f>IF(ISBLANK('Arbeitsplätze Anmeldung'!M24),"",'Arbeitsplätze Anmeldung'!M24)</f>
        <v/>
      </c>
      <c r="H24" s="127" t="str">
        <f>IF(ISBLANK('Arbeitsplätze Anmeldung'!H24),"",'Arbeitsplätze Anmeldung'!H24)</f>
        <v/>
      </c>
      <c r="I24" s="128" t="str">
        <f>IF(ISBLANK('Arbeitsplätze Anmeldung'!I24),"",'Arbeitsplätze Anmeldung'!I24)</f>
        <v/>
      </c>
    </row>
    <row r="25" spans="1:9" ht="30" customHeight="1" x14ac:dyDescent="0.25">
      <c r="A25" s="34" t="str">
        <f>IF(ISBLANK('Arbeitsplätze Anmeldung'!B25),"",'Arbeitsplätze Anmeldung'!B25)</f>
        <v/>
      </c>
      <c r="B25" s="127" t="str">
        <f>IF(ISBLANK('Arbeitsplätze Anmeldung'!C25),"",'Arbeitsplätze Anmeldung'!C25)</f>
        <v/>
      </c>
      <c r="C25" s="127" t="str">
        <f>IF(ISBLANK('Arbeitsplätze Anmeldung'!E25),"",'Arbeitsplätze Anmeldung'!E25)</f>
        <v/>
      </c>
      <c r="D25" s="127" t="str">
        <f>IF(ISBLANK('Arbeitsplätze Anmeldung'!J25),"",'Arbeitsplätze Anmeldung'!J25)</f>
        <v/>
      </c>
      <c r="E25" s="127" t="str">
        <f>IF(ISBLANK('Arbeitsplätze Anmeldung'!K25),"",'Arbeitsplätze Anmeldung'!K25)</f>
        <v/>
      </c>
      <c r="F25" s="127" t="str">
        <f>IF(ISBLANK('Arbeitsplätze Anmeldung'!L25),"",'Arbeitsplätze Anmeldung'!L25)</f>
        <v/>
      </c>
      <c r="G25" s="127" t="str">
        <f>IF(ISBLANK('Arbeitsplätze Anmeldung'!M25),"",'Arbeitsplätze Anmeldung'!M25)</f>
        <v/>
      </c>
      <c r="H25" s="127" t="str">
        <f>IF(ISBLANK('Arbeitsplätze Anmeldung'!H25),"",'Arbeitsplätze Anmeldung'!H25)</f>
        <v/>
      </c>
      <c r="I25" s="128" t="str">
        <f>IF(ISBLANK('Arbeitsplätze Anmeldung'!I25),"",'Arbeitsplätze Anmeldung'!I25)</f>
        <v/>
      </c>
    </row>
    <row r="26" spans="1:9" ht="30" customHeight="1" x14ac:dyDescent="0.25">
      <c r="A26" s="34" t="str">
        <f>IF(ISBLANK('Arbeitsplätze Anmeldung'!B26),"",'Arbeitsplätze Anmeldung'!B26)</f>
        <v/>
      </c>
      <c r="B26" s="127" t="str">
        <f>IF(ISBLANK('Arbeitsplätze Anmeldung'!C26),"",'Arbeitsplätze Anmeldung'!C26)</f>
        <v/>
      </c>
      <c r="C26" s="127" t="str">
        <f>IF(ISBLANK('Arbeitsplätze Anmeldung'!E26),"",'Arbeitsplätze Anmeldung'!E26)</f>
        <v/>
      </c>
      <c r="D26" s="127" t="str">
        <f>IF(ISBLANK('Arbeitsplätze Anmeldung'!J26),"",'Arbeitsplätze Anmeldung'!J26)</f>
        <v/>
      </c>
      <c r="E26" s="127" t="str">
        <f>IF(ISBLANK('Arbeitsplätze Anmeldung'!K26),"",'Arbeitsplätze Anmeldung'!K26)</f>
        <v/>
      </c>
      <c r="F26" s="127" t="str">
        <f>IF(ISBLANK('Arbeitsplätze Anmeldung'!L26),"",'Arbeitsplätze Anmeldung'!L26)</f>
        <v/>
      </c>
      <c r="G26" s="127" t="str">
        <f>IF(ISBLANK('Arbeitsplätze Anmeldung'!M26),"",'Arbeitsplätze Anmeldung'!M26)</f>
        <v/>
      </c>
      <c r="H26" s="127" t="str">
        <f>IF(ISBLANK('Arbeitsplätze Anmeldung'!H26),"",'Arbeitsplätze Anmeldung'!H26)</f>
        <v/>
      </c>
      <c r="I26" s="128" t="str">
        <f>IF(ISBLANK('Arbeitsplätze Anmeldung'!I26),"",'Arbeitsplätze Anmeldung'!I26)</f>
        <v/>
      </c>
    </row>
    <row r="27" spans="1:9" ht="30" customHeight="1" x14ac:dyDescent="0.25">
      <c r="A27" s="34" t="str">
        <f>IF(ISBLANK('Arbeitsplätze Anmeldung'!B27),"",'Arbeitsplätze Anmeldung'!B27)</f>
        <v/>
      </c>
      <c r="B27" s="127" t="str">
        <f>IF(ISBLANK('Arbeitsplätze Anmeldung'!C27),"",'Arbeitsplätze Anmeldung'!C27)</f>
        <v/>
      </c>
      <c r="C27" s="127" t="str">
        <f>IF(ISBLANK('Arbeitsplätze Anmeldung'!E27),"",'Arbeitsplätze Anmeldung'!E27)</f>
        <v/>
      </c>
      <c r="D27" s="127" t="str">
        <f>IF(ISBLANK('Arbeitsplätze Anmeldung'!J27),"",'Arbeitsplätze Anmeldung'!J27)</f>
        <v/>
      </c>
      <c r="E27" s="127" t="str">
        <f>IF(ISBLANK('Arbeitsplätze Anmeldung'!K27),"",'Arbeitsplätze Anmeldung'!K27)</f>
        <v/>
      </c>
      <c r="F27" s="127" t="str">
        <f>IF(ISBLANK('Arbeitsplätze Anmeldung'!L27),"",'Arbeitsplätze Anmeldung'!L27)</f>
        <v/>
      </c>
      <c r="G27" s="127" t="str">
        <f>IF(ISBLANK('Arbeitsplätze Anmeldung'!M27),"",'Arbeitsplätze Anmeldung'!M27)</f>
        <v/>
      </c>
      <c r="H27" s="127" t="str">
        <f>IF(ISBLANK('Arbeitsplätze Anmeldung'!H27),"",'Arbeitsplätze Anmeldung'!H27)</f>
        <v/>
      </c>
      <c r="I27" s="128" t="str">
        <f>IF(ISBLANK('Arbeitsplätze Anmeldung'!I27),"",'Arbeitsplätze Anmeldung'!I27)</f>
        <v/>
      </c>
    </row>
    <row r="28" spans="1:9" ht="30" customHeight="1" x14ac:dyDescent="0.25">
      <c r="A28" s="34" t="str">
        <f>IF(ISBLANK('Arbeitsplätze Anmeldung'!B28),"",'Arbeitsplätze Anmeldung'!B28)</f>
        <v/>
      </c>
      <c r="B28" s="127" t="str">
        <f>IF(ISBLANK('Arbeitsplätze Anmeldung'!C28),"",'Arbeitsplätze Anmeldung'!C28)</f>
        <v/>
      </c>
      <c r="C28" s="127" t="str">
        <f>IF(ISBLANK('Arbeitsplätze Anmeldung'!E28),"",'Arbeitsplätze Anmeldung'!E28)</f>
        <v/>
      </c>
      <c r="D28" s="127" t="str">
        <f>IF(ISBLANK('Arbeitsplätze Anmeldung'!J28),"",'Arbeitsplätze Anmeldung'!J28)</f>
        <v/>
      </c>
      <c r="E28" s="127" t="str">
        <f>IF(ISBLANK('Arbeitsplätze Anmeldung'!K28),"",'Arbeitsplätze Anmeldung'!K28)</f>
        <v/>
      </c>
      <c r="F28" s="127" t="str">
        <f>IF(ISBLANK('Arbeitsplätze Anmeldung'!L28),"",'Arbeitsplätze Anmeldung'!L28)</f>
        <v/>
      </c>
      <c r="G28" s="127" t="str">
        <f>IF(ISBLANK('Arbeitsplätze Anmeldung'!M28),"",'Arbeitsplätze Anmeldung'!M28)</f>
        <v/>
      </c>
      <c r="H28" s="127" t="str">
        <f>IF(ISBLANK('Arbeitsplätze Anmeldung'!H28),"",'Arbeitsplätze Anmeldung'!H28)</f>
        <v/>
      </c>
      <c r="I28" s="128" t="str">
        <f>IF(ISBLANK('Arbeitsplätze Anmeldung'!I28),"",'Arbeitsplätze Anmeldung'!I28)</f>
        <v/>
      </c>
    </row>
    <row r="29" spans="1:9" ht="30" customHeight="1" x14ac:dyDescent="0.25">
      <c r="A29" s="34" t="str">
        <f>IF(ISBLANK('Arbeitsplätze Anmeldung'!B29),"",'Arbeitsplätze Anmeldung'!B29)</f>
        <v/>
      </c>
      <c r="B29" s="127" t="str">
        <f>IF(ISBLANK('Arbeitsplätze Anmeldung'!C29),"",'Arbeitsplätze Anmeldung'!C29)</f>
        <v/>
      </c>
      <c r="C29" s="127" t="str">
        <f>IF(ISBLANK('Arbeitsplätze Anmeldung'!E29),"",'Arbeitsplätze Anmeldung'!E29)</f>
        <v/>
      </c>
      <c r="D29" s="127" t="str">
        <f>IF(ISBLANK('Arbeitsplätze Anmeldung'!J29),"",'Arbeitsplätze Anmeldung'!J29)</f>
        <v/>
      </c>
      <c r="E29" s="127" t="str">
        <f>IF(ISBLANK('Arbeitsplätze Anmeldung'!K29),"",'Arbeitsplätze Anmeldung'!K29)</f>
        <v/>
      </c>
      <c r="F29" s="127" t="str">
        <f>IF(ISBLANK('Arbeitsplätze Anmeldung'!L29),"",'Arbeitsplätze Anmeldung'!L29)</f>
        <v/>
      </c>
      <c r="G29" s="127" t="str">
        <f>IF(ISBLANK('Arbeitsplätze Anmeldung'!M29),"",'Arbeitsplätze Anmeldung'!M29)</f>
        <v/>
      </c>
      <c r="H29" s="127" t="str">
        <f>IF(ISBLANK('Arbeitsplätze Anmeldung'!H29),"",'Arbeitsplätze Anmeldung'!H29)</f>
        <v/>
      </c>
      <c r="I29" s="128" t="str">
        <f>IF(ISBLANK('Arbeitsplätze Anmeldung'!I29),"",'Arbeitsplätze Anmeldung'!I29)</f>
        <v/>
      </c>
    </row>
    <row r="30" spans="1:9" ht="30" customHeight="1" x14ac:dyDescent="0.25">
      <c r="A30" s="34" t="str">
        <f>IF(ISBLANK('Arbeitsplätze Anmeldung'!B30),"",'Arbeitsplätze Anmeldung'!B30)</f>
        <v/>
      </c>
      <c r="B30" s="127" t="str">
        <f>IF(ISBLANK('Arbeitsplätze Anmeldung'!C30),"",'Arbeitsplätze Anmeldung'!C30)</f>
        <v/>
      </c>
      <c r="C30" s="127" t="str">
        <f>IF(ISBLANK('Arbeitsplätze Anmeldung'!E30),"",'Arbeitsplätze Anmeldung'!E30)</f>
        <v/>
      </c>
      <c r="D30" s="127" t="str">
        <f>IF(ISBLANK('Arbeitsplätze Anmeldung'!J30),"",'Arbeitsplätze Anmeldung'!J30)</f>
        <v/>
      </c>
      <c r="E30" s="127" t="str">
        <f>IF(ISBLANK('Arbeitsplätze Anmeldung'!K30),"",'Arbeitsplätze Anmeldung'!K30)</f>
        <v/>
      </c>
      <c r="F30" s="127" t="str">
        <f>IF(ISBLANK('Arbeitsplätze Anmeldung'!L30),"",'Arbeitsplätze Anmeldung'!L30)</f>
        <v/>
      </c>
      <c r="G30" s="127" t="str">
        <f>IF(ISBLANK('Arbeitsplätze Anmeldung'!M30),"",'Arbeitsplätze Anmeldung'!M30)</f>
        <v/>
      </c>
      <c r="H30" s="127" t="str">
        <f>IF(ISBLANK('Arbeitsplätze Anmeldung'!H30),"",'Arbeitsplätze Anmeldung'!H30)</f>
        <v/>
      </c>
      <c r="I30" s="128" t="str">
        <f>IF(ISBLANK('Arbeitsplätze Anmeldung'!I30),"",'Arbeitsplätze Anmeldung'!I30)</f>
        <v/>
      </c>
    </row>
    <row r="31" spans="1:9" ht="30" customHeight="1" x14ac:dyDescent="0.25">
      <c r="A31" s="34" t="str">
        <f>IF(ISBLANK('Arbeitsplätze Anmeldung'!B31),"",'Arbeitsplätze Anmeldung'!B31)</f>
        <v/>
      </c>
      <c r="B31" s="127" t="str">
        <f>IF(ISBLANK('Arbeitsplätze Anmeldung'!C31),"",'Arbeitsplätze Anmeldung'!C31)</f>
        <v/>
      </c>
      <c r="C31" s="127" t="str">
        <f>IF(ISBLANK('Arbeitsplätze Anmeldung'!E31),"",'Arbeitsplätze Anmeldung'!E31)</f>
        <v/>
      </c>
      <c r="D31" s="127" t="str">
        <f>IF(ISBLANK('Arbeitsplätze Anmeldung'!J31),"",'Arbeitsplätze Anmeldung'!J31)</f>
        <v/>
      </c>
      <c r="E31" s="127" t="str">
        <f>IF(ISBLANK('Arbeitsplätze Anmeldung'!K31),"",'Arbeitsplätze Anmeldung'!K31)</f>
        <v/>
      </c>
      <c r="F31" s="127" t="str">
        <f>IF(ISBLANK('Arbeitsplätze Anmeldung'!L31),"",'Arbeitsplätze Anmeldung'!L31)</f>
        <v/>
      </c>
      <c r="G31" s="127" t="str">
        <f>IF(ISBLANK('Arbeitsplätze Anmeldung'!M31),"",'Arbeitsplätze Anmeldung'!M31)</f>
        <v/>
      </c>
      <c r="H31" s="127" t="str">
        <f>IF(ISBLANK('Arbeitsplätze Anmeldung'!H31),"",'Arbeitsplätze Anmeldung'!H31)</f>
        <v/>
      </c>
      <c r="I31" s="128" t="str">
        <f>IF(ISBLANK('Arbeitsplätze Anmeldung'!I31),"",'Arbeitsplätze Anmeldung'!I31)</f>
        <v/>
      </c>
    </row>
    <row r="32" spans="1:9" ht="30" customHeight="1" x14ac:dyDescent="0.25">
      <c r="A32" s="34" t="str">
        <f>IF(ISBLANK('Arbeitsplätze Anmeldung'!B32),"",'Arbeitsplätze Anmeldung'!B32)</f>
        <v/>
      </c>
      <c r="B32" s="127" t="str">
        <f>IF(ISBLANK('Arbeitsplätze Anmeldung'!C32),"",'Arbeitsplätze Anmeldung'!C32)</f>
        <v/>
      </c>
      <c r="C32" s="127" t="str">
        <f>IF(ISBLANK('Arbeitsplätze Anmeldung'!E32),"",'Arbeitsplätze Anmeldung'!E32)</f>
        <v/>
      </c>
      <c r="D32" s="127" t="str">
        <f>IF(ISBLANK('Arbeitsplätze Anmeldung'!J32),"",'Arbeitsplätze Anmeldung'!J32)</f>
        <v/>
      </c>
      <c r="E32" s="127" t="str">
        <f>IF(ISBLANK('Arbeitsplätze Anmeldung'!K32),"",'Arbeitsplätze Anmeldung'!K32)</f>
        <v/>
      </c>
      <c r="F32" s="127" t="str">
        <f>IF(ISBLANK('Arbeitsplätze Anmeldung'!L32),"",'Arbeitsplätze Anmeldung'!L32)</f>
        <v/>
      </c>
      <c r="G32" s="127" t="str">
        <f>IF(ISBLANK('Arbeitsplätze Anmeldung'!M32),"",'Arbeitsplätze Anmeldung'!M32)</f>
        <v/>
      </c>
      <c r="H32" s="127" t="str">
        <f>IF(ISBLANK('Arbeitsplätze Anmeldung'!H32),"",'Arbeitsplätze Anmeldung'!H32)</f>
        <v/>
      </c>
      <c r="I32" s="128" t="str">
        <f>IF(ISBLANK('Arbeitsplätze Anmeldung'!I32),"",'Arbeitsplätze Anmeldung'!I32)</f>
        <v/>
      </c>
    </row>
    <row r="33" spans="1:9" ht="30" customHeight="1" x14ac:dyDescent="0.25">
      <c r="A33" s="34" t="str">
        <f>IF(ISBLANK('Arbeitsplätze Anmeldung'!B33),"",'Arbeitsplätze Anmeldung'!B33)</f>
        <v/>
      </c>
      <c r="B33" s="127" t="str">
        <f>IF(ISBLANK('Arbeitsplätze Anmeldung'!C33),"",'Arbeitsplätze Anmeldung'!C33)</f>
        <v/>
      </c>
      <c r="C33" s="127" t="str">
        <f>IF(ISBLANK('Arbeitsplätze Anmeldung'!E33),"",'Arbeitsplätze Anmeldung'!E33)</f>
        <v/>
      </c>
      <c r="D33" s="127" t="str">
        <f>IF(ISBLANK('Arbeitsplätze Anmeldung'!J33),"",'Arbeitsplätze Anmeldung'!J33)</f>
        <v/>
      </c>
      <c r="E33" s="127" t="str">
        <f>IF(ISBLANK('Arbeitsplätze Anmeldung'!K33),"",'Arbeitsplätze Anmeldung'!K33)</f>
        <v/>
      </c>
      <c r="F33" s="127" t="str">
        <f>IF(ISBLANK('Arbeitsplätze Anmeldung'!L33),"",'Arbeitsplätze Anmeldung'!L33)</f>
        <v/>
      </c>
      <c r="G33" s="127" t="str">
        <f>IF(ISBLANK('Arbeitsplätze Anmeldung'!M33),"",'Arbeitsplätze Anmeldung'!M33)</f>
        <v/>
      </c>
      <c r="H33" s="127" t="str">
        <f>IF(ISBLANK('Arbeitsplätze Anmeldung'!H33),"",'Arbeitsplätze Anmeldung'!H33)</f>
        <v/>
      </c>
      <c r="I33" s="128" t="str">
        <f>IF(ISBLANK('Arbeitsplätze Anmeldung'!I33),"",'Arbeitsplätze Anmeldung'!I33)</f>
        <v/>
      </c>
    </row>
    <row r="34" spans="1:9" ht="30" customHeight="1" x14ac:dyDescent="0.25">
      <c r="A34" s="34" t="str">
        <f>IF(ISBLANK('Arbeitsplätze Anmeldung'!B34),"",'Arbeitsplätze Anmeldung'!B34)</f>
        <v/>
      </c>
      <c r="B34" s="127" t="str">
        <f>IF(ISBLANK('Arbeitsplätze Anmeldung'!C34),"",'Arbeitsplätze Anmeldung'!C34)</f>
        <v/>
      </c>
      <c r="C34" s="127" t="str">
        <f>IF(ISBLANK('Arbeitsplätze Anmeldung'!E34),"",'Arbeitsplätze Anmeldung'!E34)</f>
        <v/>
      </c>
      <c r="D34" s="127" t="str">
        <f>IF(ISBLANK('Arbeitsplätze Anmeldung'!J34),"",'Arbeitsplätze Anmeldung'!J34)</f>
        <v/>
      </c>
      <c r="E34" s="127" t="str">
        <f>IF(ISBLANK('Arbeitsplätze Anmeldung'!K34),"",'Arbeitsplätze Anmeldung'!K34)</f>
        <v/>
      </c>
      <c r="F34" s="127" t="str">
        <f>IF(ISBLANK('Arbeitsplätze Anmeldung'!L34),"",'Arbeitsplätze Anmeldung'!L34)</f>
        <v/>
      </c>
      <c r="G34" s="127" t="str">
        <f>IF(ISBLANK('Arbeitsplätze Anmeldung'!M34),"",'Arbeitsplätze Anmeldung'!M34)</f>
        <v/>
      </c>
      <c r="H34" s="127" t="str">
        <f>IF(ISBLANK('Arbeitsplätze Anmeldung'!H34),"",'Arbeitsplätze Anmeldung'!H34)</f>
        <v/>
      </c>
      <c r="I34" s="128" t="str">
        <f>IF(ISBLANK('Arbeitsplätze Anmeldung'!I34),"",'Arbeitsplätze Anmeldung'!I34)</f>
        <v/>
      </c>
    </row>
    <row r="35" spans="1:9" ht="30" customHeight="1" x14ac:dyDescent="0.25">
      <c r="A35" s="34" t="str">
        <f>IF(ISBLANK('Arbeitsplätze Anmeldung'!B35),"",'Arbeitsplätze Anmeldung'!B35)</f>
        <v/>
      </c>
      <c r="B35" s="127" t="str">
        <f>IF(ISBLANK('Arbeitsplätze Anmeldung'!C35),"",'Arbeitsplätze Anmeldung'!C35)</f>
        <v/>
      </c>
      <c r="C35" s="127" t="str">
        <f>IF(ISBLANK('Arbeitsplätze Anmeldung'!E35),"",'Arbeitsplätze Anmeldung'!E35)</f>
        <v/>
      </c>
      <c r="D35" s="127" t="str">
        <f>IF(ISBLANK('Arbeitsplätze Anmeldung'!J35),"",'Arbeitsplätze Anmeldung'!J35)</f>
        <v/>
      </c>
      <c r="E35" s="127" t="str">
        <f>IF(ISBLANK('Arbeitsplätze Anmeldung'!K35),"",'Arbeitsplätze Anmeldung'!K35)</f>
        <v/>
      </c>
      <c r="F35" s="127" t="str">
        <f>IF(ISBLANK('Arbeitsplätze Anmeldung'!L35),"",'Arbeitsplätze Anmeldung'!L35)</f>
        <v/>
      </c>
      <c r="G35" s="127" t="str">
        <f>IF(ISBLANK('Arbeitsplätze Anmeldung'!M35),"",'Arbeitsplätze Anmeldung'!M35)</f>
        <v/>
      </c>
      <c r="H35" s="127" t="str">
        <f>IF(ISBLANK('Arbeitsplätze Anmeldung'!H35),"",'Arbeitsplätze Anmeldung'!H35)</f>
        <v/>
      </c>
      <c r="I35" s="128" t="str">
        <f>IF(ISBLANK('Arbeitsplätze Anmeldung'!I35),"",'Arbeitsplätze Anmeldung'!I35)</f>
        <v/>
      </c>
    </row>
    <row r="36" spans="1:9" ht="30" customHeight="1" x14ac:dyDescent="0.25">
      <c r="A36" s="34" t="str">
        <f>IF(ISBLANK('Arbeitsplätze Anmeldung'!B36),"",'Arbeitsplätze Anmeldung'!B36)</f>
        <v/>
      </c>
      <c r="B36" s="127" t="str">
        <f>IF(ISBLANK('Arbeitsplätze Anmeldung'!C36),"",'Arbeitsplätze Anmeldung'!C36)</f>
        <v/>
      </c>
      <c r="C36" s="127" t="str">
        <f>IF(ISBLANK('Arbeitsplätze Anmeldung'!E36),"",'Arbeitsplätze Anmeldung'!E36)</f>
        <v/>
      </c>
      <c r="D36" s="127" t="str">
        <f>IF(ISBLANK('Arbeitsplätze Anmeldung'!J36),"",'Arbeitsplätze Anmeldung'!J36)</f>
        <v/>
      </c>
      <c r="E36" s="127" t="str">
        <f>IF(ISBLANK('Arbeitsplätze Anmeldung'!K36),"",'Arbeitsplätze Anmeldung'!K36)</f>
        <v/>
      </c>
      <c r="F36" s="127" t="str">
        <f>IF(ISBLANK('Arbeitsplätze Anmeldung'!L36),"",'Arbeitsplätze Anmeldung'!L36)</f>
        <v/>
      </c>
      <c r="G36" s="127" t="str">
        <f>IF(ISBLANK('Arbeitsplätze Anmeldung'!M36),"",'Arbeitsplätze Anmeldung'!M36)</f>
        <v/>
      </c>
      <c r="H36" s="127" t="str">
        <f>IF(ISBLANK('Arbeitsplätze Anmeldung'!H36),"",'Arbeitsplätze Anmeldung'!H36)</f>
        <v/>
      </c>
      <c r="I36" s="128" t="str">
        <f>IF(ISBLANK('Arbeitsplätze Anmeldung'!I36),"",'Arbeitsplätze Anmeldung'!I36)</f>
        <v/>
      </c>
    </row>
    <row r="37" spans="1:9" ht="30" customHeight="1" x14ac:dyDescent="0.25">
      <c r="A37" s="34" t="str">
        <f>IF(ISBLANK('Arbeitsplätze Anmeldung'!B37),"",'Arbeitsplätze Anmeldung'!B37)</f>
        <v/>
      </c>
      <c r="B37" s="127" t="str">
        <f>IF(ISBLANK('Arbeitsplätze Anmeldung'!C37),"",'Arbeitsplätze Anmeldung'!C37)</f>
        <v/>
      </c>
      <c r="C37" s="127" t="str">
        <f>IF(ISBLANK('Arbeitsplätze Anmeldung'!E37),"",'Arbeitsplätze Anmeldung'!E37)</f>
        <v/>
      </c>
      <c r="D37" s="127" t="str">
        <f>IF(ISBLANK('Arbeitsplätze Anmeldung'!J37),"",'Arbeitsplätze Anmeldung'!J37)</f>
        <v/>
      </c>
      <c r="E37" s="127" t="str">
        <f>IF(ISBLANK('Arbeitsplätze Anmeldung'!K37),"",'Arbeitsplätze Anmeldung'!K37)</f>
        <v/>
      </c>
      <c r="F37" s="127" t="str">
        <f>IF(ISBLANK('Arbeitsplätze Anmeldung'!L37),"",'Arbeitsplätze Anmeldung'!L37)</f>
        <v/>
      </c>
      <c r="G37" s="127" t="str">
        <f>IF(ISBLANK('Arbeitsplätze Anmeldung'!M37),"",'Arbeitsplätze Anmeldung'!M37)</f>
        <v/>
      </c>
      <c r="H37" s="127" t="str">
        <f>IF(ISBLANK('Arbeitsplätze Anmeldung'!H37),"",'Arbeitsplätze Anmeldung'!H37)</f>
        <v/>
      </c>
      <c r="I37" s="128" t="str">
        <f>IF(ISBLANK('Arbeitsplätze Anmeldung'!I37),"",'Arbeitsplätze Anmeldung'!I37)</f>
        <v/>
      </c>
    </row>
    <row r="38" spans="1:9" ht="30" customHeight="1" x14ac:dyDescent="0.25">
      <c r="A38" s="34" t="str">
        <f>IF(ISBLANK('Arbeitsplätze Anmeldung'!B38),"",'Arbeitsplätze Anmeldung'!B38)</f>
        <v/>
      </c>
      <c r="B38" s="127" t="str">
        <f>IF(ISBLANK('Arbeitsplätze Anmeldung'!C38),"",'Arbeitsplätze Anmeldung'!C38)</f>
        <v/>
      </c>
      <c r="C38" s="127" t="str">
        <f>IF(ISBLANK('Arbeitsplätze Anmeldung'!E38),"",'Arbeitsplätze Anmeldung'!E38)</f>
        <v/>
      </c>
      <c r="D38" s="127" t="str">
        <f>IF(ISBLANK('Arbeitsplätze Anmeldung'!J38),"",'Arbeitsplätze Anmeldung'!J38)</f>
        <v/>
      </c>
      <c r="E38" s="127" t="str">
        <f>IF(ISBLANK('Arbeitsplätze Anmeldung'!K38),"",'Arbeitsplätze Anmeldung'!K38)</f>
        <v/>
      </c>
      <c r="F38" s="127" t="str">
        <f>IF(ISBLANK('Arbeitsplätze Anmeldung'!L38),"",'Arbeitsplätze Anmeldung'!L38)</f>
        <v/>
      </c>
      <c r="G38" s="127" t="str">
        <f>IF(ISBLANK('Arbeitsplätze Anmeldung'!M38),"",'Arbeitsplätze Anmeldung'!M38)</f>
        <v/>
      </c>
      <c r="H38" s="127" t="str">
        <f>IF(ISBLANK('Arbeitsplätze Anmeldung'!H38),"",'Arbeitsplätze Anmeldung'!H38)</f>
        <v/>
      </c>
      <c r="I38" s="128" t="str">
        <f>IF(ISBLANK('Arbeitsplätze Anmeldung'!I38),"",'Arbeitsplätze Anmeldung'!I38)</f>
        <v/>
      </c>
    </row>
    <row r="39" spans="1:9" ht="30" customHeight="1" x14ac:dyDescent="0.25">
      <c r="A39" s="34" t="str">
        <f>IF(ISBLANK('Arbeitsplätze Anmeldung'!B39),"",'Arbeitsplätze Anmeldung'!B39)</f>
        <v/>
      </c>
      <c r="B39" s="127" t="str">
        <f>IF(ISBLANK('Arbeitsplätze Anmeldung'!C39),"",'Arbeitsplätze Anmeldung'!C39)</f>
        <v/>
      </c>
      <c r="C39" s="127" t="str">
        <f>IF(ISBLANK('Arbeitsplätze Anmeldung'!E39),"",'Arbeitsplätze Anmeldung'!E39)</f>
        <v/>
      </c>
      <c r="D39" s="127" t="str">
        <f>IF(ISBLANK('Arbeitsplätze Anmeldung'!J39),"",'Arbeitsplätze Anmeldung'!J39)</f>
        <v/>
      </c>
      <c r="E39" s="127" t="str">
        <f>IF(ISBLANK('Arbeitsplätze Anmeldung'!K39),"",'Arbeitsplätze Anmeldung'!K39)</f>
        <v/>
      </c>
      <c r="F39" s="127" t="str">
        <f>IF(ISBLANK('Arbeitsplätze Anmeldung'!L39),"",'Arbeitsplätze Anmeldung'!L39)</f>
        <v/>
      </c>
      <c r="G39" s="127" t="str">
        <f>IF(ISBLANK('Arbeitsplätze Anmeldung'!M39),"",'Arbeitsplätze Anmeldung'!M39)</f>
        <v/>
      </c>
      <c r="H39" s="127" t="str">
        <f>IF(ISBLANK('Arbeitsplätze Anmeldung'!H39),"",'Arbeitsplätze Anmeldung'!H39)</f>
        <v/>
      </c>
      <c r="I39" s="128" t="str">
        <f>IF(ISBLANK('Arbeitsplätze Anmeldung'!I39),"",'Arbeitsplätze Anmeldung'!I39)</f>
        <v/>
      </c>
    </row>
    <row r="40" spans="1:9" ht="30" customHeight="1" x14ac:dyDescent="0.25">
      <c r="A40" s="34" t="str">
        <f>IF(ISBLANK('Arbeitsplätze Anmeldung'!B40),"",'Arbeitsplätze Anmeldung'!B40)</f>
        <v/>
      </c>
      <c r="B40" s="127" t="str">
        <f>IF(ISBLANK('Arbeitsplätze Anmeldung'!C40),"",'Arbeitsplätze Anmeldung'!C40)</f>
        <v/>
      </c>
      <c r="C40" s="127" t="str">
        <f>IF(ISBLANK('Arbeitsplätze Anmeldung'!E40),"",'Arbeitsplätze Anmeldung'!E40)</f>
        <v/>
      </c>
      <c r="D40" s="127" t="str">
        <f>IF(ISBLANK('Arbeitsplätze Anmeldung'!J40),"",'Arbeitsplätze Anmeldung'!J40)</f>
        <v/>
      </c>
      <c r="E40" s="127" t="str">
        <f>IF(ISBLANK('Arbeitsplätze Anmeldung'!K40),"",'Arbeitsplätze Anmeldung'!K40)</f>
        <v/>
      </c>
      <c r="F40" s="127" t="str">
        <f>IF(ISBLANK('Arbeitsplätze Anmeldung'!L40),"",'Arbeitsplätze Anmeldung'!L40)</f>
        <v/>
      </c>
      <c r="G40" s="127" t="str">
        <f>IF(ISBLANK('Arbeitsplätze Anmeldung'!M40),"",'Arbeitsplätze Anmeldung'!M40)</f>
        <v/>
      </c>
      <c r="H40" s="127" t="str">
        <f>IF(ISBLANK('Arbeitsplätze Anmeldung'!H40),"",'Arbeitsplätze Anmeldung'!H40)</f>
        <v/>
      </c>
      <c r="I40" s="128" t="str">
        <f>IF(ISBLANK('Arbeitsplätze Anmeldung'!I40),"",'Arbeitsplätze Anmeldung'!I40)</f>
        <v/>
      </c>
    </row>
    <row r="41" spans="1:9" ht="30" customHeight="1" x14ac:dyDescent="0.25">
      <c r="A41" s="34" t="str">
        <f>IF(ISBLANK('Arbeitsplätze Anmeldung'!B41),"",'Arbeitsplätze Anmeldung'!B41)</f>
        <v/>
      </c>
      <c r="B41" s="127" t="str">
        <f>IF(ISBLANK('Arbeitsplätze Anmeldung'!C41),"",'Arbeitsplätze Anmeldung'!C41)</f>
        <v/>
      </c>
      <c r="C41" s="127" t="str">
        <f>IF(ISBLANK('Arbeitsplätze Anmeldung'!E41),"",'Arbeitsplätze Anmeldung'!E41)</f>
        <v/>
      </c>
      <c r="D41" s="127" t="str">
        <f>IF(ISBLANK('Arbeitsplätze Anmeldung'!J41),"",'Arbeitsplätze Anmeldung'!J41)</f>
        <v/>
      </c>
      <c r="E41" s="127" t="str">
        <f>IF(ISBLANK('Arbeitsplätze Anmeldung'!K41),"",'Arbeitsplätze Anmeldung'!K41)</f>
        <v/>
      </c>
      <c r="F41" s="127" t="str">
        <f>IF(ISBLANK('Arbeitsplätze Anmeldung'!L41),"",'Arbeitsplätze Anmeldung'!L41)</f>
        <v/>
      </c>
      <c r="G41" s="127" t="str">
        <f>IF(ISBLANK('Arbeitsplätze Anmeldung'!M41),"",'Arbeitsplätze Anmeldung'!M41)</f>
        <v/>
      </c>
      <c r="H41" s="127" t="str">
        <f>IF(ISBLANK('Arbeitsplätze Anmeldung'!H41),"",'Arbeitsplätze Anmeldung'!H41)</f>
        <v/>
      </c>
      <c r="I41" s="128" t="str">
        <f>IF(ISBLANK('Arbeitsplätze Anmeldung'!I41),"",'Arbeitsplätze Anmeldung'!I41)</f>
        <v/>
      </c>
    </row>
    <row r="42" spans="1:9" ht="30" customHeight="1" x14ac:dyDescent="0.25">
      <c r="A42" s="34" t="str">
        <f>IF(ISBLANK('Arbeitsplätze Anmeldung'!B42),"",'Arbeitsplätze Anmeldung'!B42)</f>
        <v/>
      </c>
      <c r="B42" s="127" t="str">
        <f>IF(ISBLANK('Arbeitsplätze Anmeldung'!C42),"",'Arbeitsplätze Anmeldung'!C42)</f>
        <v/>
      </c>
      <c r="C42" s="127" t="str">
        <f>IF(ISBLANK('Arbeitsplätze Anmeldung'!E42),"",'Arbeitsplätze Anmeldung'!E42)</f>
        <v/>
      </c>
      <c r="D42" s="127" t="str">
        <f>IF(ISBLANK('Arbeitsplätze Anmeldung'!J42),"",'Arbeitsplätze Anmeldung'!J42)</f>
        <v/>
      </c>
      <c r="E42" s="127" t="str">
        <f>IF(ISBLANK('Arbeitsplätze Anmeldung'!K42),"",'Arbeitsplätze Anmeldung'!K42)</f>
        <v/>
      </c>
      <c r="F42" s="127" t="str">
        <f>IF(ISBLANK('Arbeitsplätze Anmeldung'!L42),"",'Arbeitsplätze Anmeldung'!L42)</f>
        <v/>
      </c>
      <c r="G42" s="127" t="str">
        <f>IF(ISBLANK('Arbeitsplätze Anmeldung'!M42),"",'Arbeitsplätze Anmeldung'!M42)</f>
        <v/>
      </c>
      <c r="H42" s="127" t="str">
        <f>IF(ISBLANK('Arbeitsplätze Anmeldung'!H42),"",'Arbeitsplätze Anmeldung'!H42)</f>
        <v/>
      </c>
      <c r="I42" s="128" t="str">
        <f>IF(ISBLANK('Arbeitsplätze Anmeldung'!I42),"",'Arbeitsplätze Anmeldung'!I42)</f>
        <v/>
      </c>
    </row>
    <row r="43" spans="1:9" ht="30" customHeight="1" x14ac:dyDescent="0.25">
      <c r="A43" s="34" t="str">
        <f>IF(ISBLANK('Arbeitsplätze Anmeldung'!B43),"",'Arbeitsplätze Anmeldung'!B43)</f>
        <v/>
      </c>
      <c r="B43" s="127" t="str">
        <f>IF(ISBLANK('Arbeitsplätze Anmeldung'!C43),"",'Arbeitsplätze Anmeldung'!C43)</f>
        <v/>
      </c>
      <c r="C43" s="127" t="str">
        <f>IF(ISBLANK('Arbeitsplätze Anmeldung'!E43),"",'Arbeitsplätze Anmeldung'!E43)</f>
        <v/>
      </c>
      <c r="D43" s="127" t="str">
        <f>IF(ISBLANK('Arbeitsplätze Anmeldung'!J43),"",'Arbeitsplätze Anmeldung'!J43)</f>
        <v/>
      </c>
      <c r="E43" s="127" t="str">
        <f>IF(ISBLANK('Arbeitsplätze Anmeldung'!K43),"",'Arbeitsplätze Anmeldung'!K43)</f>
        <v/>
      </c>
      <c r="F43" s="127" t="str">
        <f>IF(ISBLANK('Arbeitsplätze Anmeldung'!L43),"",'Arbeitsplätze Anmeldung'!L43)</f>
        <v/>
      </c>
      <c r="G43" s="127" t="str">
        <f>IF(ISBLANK('Arbeitsplätze Anmeldung'!M43),"",'Arbeitsplätze Anmeldung'!M43)</f>
        <v/>
      </c>
      <c r="H43" s="127" t="str">
        <f>IF(ISBLANK('Arbeitsplätze Anmeldung'!H43),"",'Arbeitsplätze Anmeldung'!H43)</f>
        <v/>
      </c>
      <c r="I43" s="128" t="str">
        <f>IF(ISBLANK('Arbeitsplätze Anmeldung'!I43),"",'Arbeitsplätze Anmeldung'!I43)</f>
        <v/>
      </c>
    </row>
    <row r="44" spans="1:9" ht="30" customHeight="1" x14ac:dyDescent="0.25">
      <c r="A44" s="34" t="str">
        <f>IF(ISBLANK('Arbeitsplätze Anmeldung'!B44),"",'Arbeitsplätze Anmeldung'!B44)</f>
        <v/>
      </c>
      <c r="B44" s="127" t="str">
        <f>IF(ISBLANK('Arbeitsplätze Anmeldung'!C44),"",'Arbeitsplätze Anmeldung'!C44)</f>
        <v/>
      </c>
      <c r="C44" s="127" t="str">
        <f>IF(ISBLANK('Arbeitsplätze Anmeldung'!E44),"",'Arbeitsplätze Anmeldung'!E44)</f>
        <v/>
      </c>
      <c r="D44" s="127" t="str">
        <f>IF(ISBLANK('Arbeitsplätze Anmeldung'!J44),"",'Arbeitsplätze Anmeldung'!J44)</f>
        <v/>
      </c>
      <c r="E44" s="127" t="str">
        <f>IF(ISBLANK('Arbeitsplätze Anmeldung'!K44),"",'Arbeitsplätze Anmeldung'!K44)</f>
        <v/>
      </c>
      <c r="F44" s="127" t="str">
        <f>IF(ISBLANK('Arbeitsplätze Anmeldung'!L44),"",'Arbeitsplätze Anmeldung'!L44)</f>
        <v/>
      </c>
      <c r="G44" s="127" t="str">
        <f>IF(ISBLANK('Arbeitsplätze Anmeldung'!M44),"",'Arbeitsplätze Anmeldung'!M44)</f>
        <v/>
      </c>
      <c r="H44" s="127" t="str">
        <f>IF(ISBLANK('Arbeitsplätze Anmeldung'!H44),"",'Arbeitsplätze Anmeldung'!H44)</f>
        <v/>
      </c>
      <c r="I44" s="128" t="str">
        <f>IF(ISBLANK('Arbeitsplätze Anmeldung'!I44),"",'Arbeitsplätze Anmeldung'!I44)</f>
        <v/>
      </c>
    </row>
    <row r="45" spans="1:9" ht="30" customHeight="1" x14ac:dyDescent="0.25">
      <c r="A45" s="34" t="str">
        <f>IF(ISBLANK('Arbeitsplätze Anmeldung'!B45),"",'Arbeitsplätze Anmeldung'!B45)</f>
        <v/>
      </c>
      <c r="B45" s="127" t="str">
        <f>IF(ISBLANK('Arbeitsplätze Anmeldung'!C45),"",'Arbeitsplätze Anmeldung'!C45)</f>
        <v/>
      </c>
      <c r="C45" s="127" t="str">
        <f>IF(ISBLANK('Arbeitsplätze Anmeldung'!E45),"",'Arbeitsplätze Anmeldung'!E45)</f>
        <v/>
      </c>
      <c r="D45" s="127" t="str">
        <f>IF(ISBLANK('Arbeitsplätze Anmeldung'!J45),"",'Arbeitsplätze Anmeldung'!J45)</f>
        <v/>
      </c>
      <c r="E45" s="127" t="str">
        <f>IF(ISBLANK('Arbeitsplätze Anmeldung'!K45),"",'Arbeitsplätze Anmeldung'!K45)</f>
        <v/>
      </c>
      <c r="F45" s="127" t="str">
        <f>IF(ISBLANK('Arbeitsplätze Anmeldung'!L45),"",'Arbeitsplätze Anmeldung'!L45)</f>
        <v/>
      </c>
      <c r="G45" s="127" t="str">
        <f>IF(ISBLANK('Arbeitsplätze Anmeldung'!M45),"",'Arbeitsplätze Anmeldung'!M45)</f>
        <v/>
      </c>
      <c r="H45" s="127" t="str">
        <f>IF(ISBLANK('Arbeitsplätze Anmeldung'!H45),"",'Arbeitsplätze Anmeldung'!H45)</f>
        <v/>
      </c>
      <c r="I45" s="128" t="str">
        <f>IF(ISBLANK('Arbeitsplätze Anmeldung'!I45),"",'Arbeitsplätze Anmeldung'!I45)</f>
        <v/>
      </c>
    </row>
    <row r="46" spans="1:9" ht="30" customHeight="1" x14ac:dyDescent="0.25">
      <c r="A46" s="34" t="str">
        <f>IF(ISBLANK('Arbeitsplätze Anmeldung'!B46),"",'Arbeitsplätze Anmeldung'!B46)</f>
        <v/>
      </c>
      <c r="B46" s="127" t="str">
        <f>IF(ISBLANK('Arbeitsplätze Anmeldung'!C46),"",'Arbeitsplätze Anmeldung'!C46)</f>
        <v/>
      </c>
      <c r="C46" s="127" t="str">
        <f>IF(ISBLANK('Arbeitsplätze Anmeldung'!E46),"",'Arbeitsplätze Anmeldung'!E46)</f>
        <v/>
      </c>
      <c r="D46" s="127" t="str">
        <f>IF(ISBLANK('Arbeitsplätze Anmeldung'!J46),"",'Arbeitsplätze Anmeldung'!J46)</f>
        <v/>
      </c>
      <c r="E46" s="127" t="str">
        <f>IF(ISBLANK('Arbeitsplätze Anmeldung'!K46),"",'Arbeitsplätze Anmeldung'!K46)</f>
        <v/>
      </c>
      <c r="F46" s="127" t="str">
        <f>IF(ISBLANK('Arbeitsplätze Anmeldung'!L46),"",'Arbeitsplätze Anmeldung'!L46)</f>
        <v/>
      </c>
      <c r="G46" s="127" t="str">
        <f>IF(ISBLANK('Arbeitsplätze Anmeldung'!M46),"",'Arbeitsplätze Anmeldung'!M46)</f>
        <v/>
      </c>
      <c r="H46" s="127" t="str">
        <f>IF(ISBLANK('Arbeitsplätze Anmeldung'!H46),"",'Arbeitsplätze Anmeldung'!H46)</f>
        <v/>
      </c>
      <c r="I46" s="128" t="str">
        <f>IF(ISBLANK('Arbeitsplätze Anmeldung'!I46),"",'Arbeitsplätze Anmeldung'!I46)</f>
        <v/>
      </c>
    </row>
    <row r="47" spans="1:9" ht="30" customHeight="1" x14ac:dyDescent="0.25">
      <c r="A47" s="34" t="str">
        <f>IF(ISBLANK('Arbeitsplätze Anmeldung'!B47),"",'Arbeitsplätze Anmeldung'!B47)</f>
        <v/>
      </c>
      <c r="B47" s="127" t="str">
        <f>IF(ISBLANK('Arbeitsplätze Anmeldung'!C47),"",'Arbeitsplätze Anmeldung'!C47)</f>
        <v/>
      </c>
      <c r="C47" s="127" t="str">
        <f>IF(ISBLANK('Arbeitsplätze Anmeldung'!E47),"",'Arbeitsplätze Anmeldung'!E47)</f>
        <v/>
      </c>
      <c r="D47" s="127" t="str">
        <f>IF(ISBLANK('Arbeitsplätze Anmeldung'!J47),"",'Arbeitsplätze Anmeldung'!J47)</f>
        <v/>
      </c>
      <c r="E47" s="127" t="str">
        <f>IF(ISBLANK('Arbeitsplätze Anmeldung'!K47),"",'Arbeitsplätze Anmeldung'!K47)</f>
        <v/>
      </c>
      <c r="F47" s="127" t="str">
        <f>IF(ISBLANK('Arbeitsplätze Anmeldung'!L47),"",'Arbeitsplätze Anmeldung'!L47)</f>
        <v/>
      </c>
      <c r="G47" s="127" t="str">
        <f>IF(ISBLANK('Arbeitsplätze Anmeldung'!M47),"",'Arbeitsplätze Anmeldung'!M47)</f>
        <v/>
      </c>
      <c r="H47" s="127" t="str">
        <f>IF(ISBLANK('Arbeitsplätze Anmeldung'!H47),"",'Arbeitsplätze Anmeldung'!H47)</f>
        <v/>
      </c>
      <c r="I47" s="128" t="str">
        <f>IF(ISBLANK('Arbeitsplätze Anmeldung'!I47),"",'Arbeitsplätze Anmeldung'!I47)</f>
        <v/>
      </c>
    </row>
    <row r="48" spans="1:9" ht="30" customHeight="1" x14ac:dyDescent="0.25">
      <c r="A48" s="34" t="str">
        <f>IF(ISBLANK('Arbeitsplätze Anmeldung'!B48),"",'Arbeitsplätze Anmeldung'!B48)</f>
        <v/>
      </c>
      <c r="B48" s="127" t="str">
        <f>IF(ISBLANK('Arbeitsplätze Anmeldung'!C48),"",'Arbeitsplätze Anmeldung'!C48)</f>
        <v/>
      </c>
      <c r="C48" s="127" t="str">
        <f>IF(ISBLANK('Arbeitsplätze Anmeldung'!E48),"",'Arbeitsplätze Anmeldung'!E48)</f>
        <v/>
      </c>
      <c r="D48" s="127" t="str">
        <f>IF(ISBLANK('Arbeitsplätze Anmeldung'!J48),"",'Arbeitsplätze Anmeldung'!J48)</f>
        <v/>
      </c>
      <c r="E48" s="127" t="str">
        <f>IF(ISBLANK('Arbeitsplätze Anmeldung'!K48),"",'Arbeitsplätze Anmeldung'!K48)</f>
        <v/>
      </c>
      <c r="F48" s="127" t="str">
        <f>IF(ISBLANK('Arbeitsplätze Anmeldung'!L48),"",'Arbeitsplätze Anmeldung'!L48)</f>
        <v/>
      </c>
      <c r="G48" s="127" t="str">
        <f>IF(ISBLANK('Arbeitsplätze Anmeldung'!M48),"",'Arbeitsplätze Anmeldung'!M48)</f>
        <v/>
      </c>
      <c r="H48" s="127" t="str">
        <f>IF(ISBLANK('Arbeitsplätze Anmeldung'!H48),"",'Arbeitsplätze Anmeldung'!H48)</f>
        <v/>
      </c>
      <c r="I48" s="128" t="str">
        <f>IF(ISBLANK('Arbeitsplätze Anmeldung'!I48),"",'Arbeitsplätze Anmeldung'!I48)</f>
        <v/>
      </c>
    </row>
    <row r="49" spans="1:9" ht="30" customHeight="1" x14ac:dyDescent="0.25">
      <c r="A49" s="34" t="str">
        <f>IF(ISBLANK('Arbeitsplätze Anmeldung'!B49),"",'Arbeitsplätze Anmeldung'!B49)</f>
        <v/>
      </c>
      <c r="B49" s="127" t="str">
        <f>IF(ISBLANK('Arbeitsplätze Anmeldung'!C49),"",'Arbeitsplätze Anmeldung'!C49)</f>
        <v/>
      </c>
      <c r="C49" s="127" t="str">
        <f>IF(ISBLANK('Arbeitsplätze Anmeldung'!E49),"",'Arbeitsplätze Anmeldung'!E49)</f>
        <v/>
      </c>
      <c r="D49" s="127" t="str">
        <f>IF(ISBLANK('Arbeitsplätze Anmeldung'!J49),"",'Arbeitsplätze Anmeldung'!J49)</f>
        <v/>
      </c>
      <c r="E49" s="127" t="str">
        <f>IF(ISBLANK('Arbeitsplätze Anmeldung'!K49),"",'Arbeitsplätze Anmeldung'!K49)</f>
        <v/>
      </c>
      <c r="F49" s="127" t="str">
        <f>IF(ISBLANK('Arbeitsplätze Anmeldung'!L49),"",'Arbeitsplätze Anmeldung'!L49)</f>
        <v/>
      </c>
      <c r="G49" s="127" t="str">
        <f>IF(ISBLANK('Arbeitsplätze Anmeldung'!M49),"",'Arbeitsplätze Anmeldung'!M49)</f>
        <v/>
      </c>
      <c r="H49" s="127" t="str">
        <f>IF(ISBLANK('Arbeitsplätze Anmeldung'!H49),"",'Arbeitsplätze Anmeldung'!H49)</f>
        <v/>
      </c>
      <c r="I49" s="128" t="str">
        <f>IF(ISBLANK('Arbeitsplätze Anmeldung'!I49),"",'Arbeitsplätze Anmeldung'!I49)</f>
        <v/>
      </c>
    </row>
    <row r="50" spans="1:9" ht="30" customHeight="1" x14ac:dyDescent="0.25">
      <c r="A50" s="34" t="str">
        <f>IF(ISBLANK('Arbeitsplätze Anmeldung'!B50),"",'Arbeitsplätze Anmeldung'!B50)</f>
        <v/>
      </c>
      <c r="B50" s="127" t="str">
        <f>IF(ISBLANK('Arbeitsplätze Anmeldung'!C50),"",'Arbeitsplätze Anmeldung'!C50)</f>
        <v/>
      </c>
      <c r="C50" s="127" t="str">
        <f>IF(ISBLANK('Arbeitsplätze Anmeldung'!E50),"",'Arbeitsplätze Anmeldung'!E50)</f>
        <v/>
      </c>
      <c r="D50" s="127" t="str">
        <f>IF(ISBLANK('Arbeitsplätze Anmeldung'!J50),"",'Arbeitsplätze Anmeldung'!J50)</f>
        <v/>
      </c>
      <c r="E50" s="127" t="str">
        <f>IF(ISBLANK('Arbeitsplätze Anmeldung'!K50),"",'Arbeitsplätze Anmeldung'!K50)</f>
        <v/>
      </c>
      <c r="F50" s="127" t="str">
        <f>IF(ISBLANK('Arbeitsplätze Anmeldung'!L50),"",'Arbeitsplätze Anmeldung'!L50)</f>
        <v/>
      </c>
      <c r="G50" s="127" t="str">
        <f>IF(ISBLANK('Arbeitsplätze Anmeldung'!M50),"",'Arbeitsplätze Anmeldung'!M50)</f>
        <v/>
      </c>
      <c r="H50" s="127" t="str">
        <f>IF(ISBLANK('Arbeitsplätze Anmeldung'!H50),"",'Arbeitsplätze Anmeldung'!H50)</f>
        <v/>
      </c>
      <c r="I50" s="128" t="str">
        <f>IF(ISBLANK('Arbeitsplätze Anmeldung'!I50),"",'Arbeitsplätze Anmeldung'!I50)</f>
        <v/>
      </c>
    </row>
    <row r="51" spans="1:9" ht="30" customHeight="1" thickBot="1" x14ac:dyDescent="0.3">
      <c r="A51" s="35" t="str">
        <f>IF(ISBLANK('Arbeitsplätze Anmeldung'!B51),"",'Arbeitsplätze Anmeldung'!B51)</f>
        <v/>
      </c>
      <c r="B51" s="129" t="str">
        <f>IF(ISBLANK('Arbeitsplätze Anmeldung'!C51),"",'Arbeitsplätze Anmeldung'!C51)</f>
        <v/>
      </c>
      <c r="C51" s="129" t="str">
        <f>IF(ISBLANK('Arbeitsplätze Anmeldung'!E51),"",'Arbeitsplätze Anmeldung'!E51)</f>
        <v/>
      </c>
      <c r="D51" s="129" t="str">
        <f>IF(ISBLANK('Arbeitsplätze Anmeldung'!J51),"",'Arbeitsplätze Anmeldung'!J51)</f>
        <v/>
      </c>
      <c r="E51" s="129" t="str">
        <f>IF(ISBLANK('Arbeitsplätze Anmeldung'!K51),"",'Arbeitsplätze Anmeldung'!K51)</f>
        <v/>
      </c>
      <c r="F51" s="129" t="str">
        <f>IF(ISBLANK('Arbeitsplätze Anmeldung'!L51),"",'Arbeitsplätze Anmeldung'!L51)</f>
        <v/>
      </c>
      <c r="G51" s="129" t="str">
        <f>IF(ISBLANK('Arbeitsplätze Anmeldung'!M51),"",'Arbeitsplätze Anmeldung'!M51)</f>
        <v/>
      </c>
      <c r="H51" s="129" t="str">
        <f>IF(ISBLANK('Arbeitsplätze Anmeldung'!H51),"",'Arbeitsplätze Anmeldung'!H51)</f>
        <v/>
      </c>
      <c r="I51" s="130" t="str">
        <f>IF(ISBLANK('Arbeitsplätze Anmeldung'!I51),"",'Arbeitsplätze Anmeldung'!I51)</f>
        <v/>
      </c>
    </row>
    <row r="52" spans="1:9" ht="15.75" thickTop="1" x14ac:dyDescent="0.25">
      <c r="A52" s="28" t="str">
        <f>IF(ISBLANK('Arbeitsplätze Anmeldung'!B52),"",'Arbeitsplätze Anmeldung'!B52)</f>
        <v/>
      </c>
      <c r="B52" s="28" t="str">
        <f>IF(ISBLANK('Arbeitsplätze Anmeldung'!C52),"",'Arbeitsplätze Anmeldung'!C52)</f>
        <v/>
      </c>
      <c r="C52" s="28" t="str">
        <f>IF(ISBLANK('Arbeitsplätze Anmeldung'!E52),"",'Arbeitsplätze Anmeldung'!E52)</f>
        <v/>
      </c>
      <c r="D52" s="27" t="str">
        <f>IF(ISBLANK('Arbeitsplätze Anmeldung'!J52),"",'Arbeitsplätze Anmeldung'!J52)</f>
        <v/>
      </c>
      <c r="E52" s="27" t="str">
        <f>IF(ISBLANK('Arbeitsplätze Anmeldung'!K52),"",'Arbeitsplätze Anmeldung'!K52)</f>
        <v/>
      </c>
      <c r="F52" s="27" t="str">
        <f>IF(ISBLANK('Arbeitsplätze Anmeldung'!L52),"",'Arbeitsplätze Anmeldung'!L52)</f>
        <v/>
      </c>
      <c r="G52" s="27" t="str">
        <f>IF(ISBLANK('Arbeitsplätze Anmeldung'!M52),"",'Arbeitsplätze Anmeldung'!M52)</f>
        <v/>
      </c>
      <c r="H52" s="28" t="str">
        <f>IF(ISBLANK('Arbeitsplätze Anmeldung'!H52),"",'Arbeitsplätze Anmeldung'!H52)</f>
        <v/>
      </c>
      <c r="I52" s="28" t="str">
        <f>IF(ISBLANK('Arbeitsplätze Anmeldung'!I52),"",'Arbeitsplätze Anmeldung'!I52)</f>
        <v/>
      </c>
    </row>
    <row r="53" spans="1:9" x14ac:dyDescent="0.25">
      <c r="A53" s="28" t="str">
        <f>IF(ISBLANK('Arbeitsplätze Anmeldung'!B53),"",'Arbeitsplätze Anmeldung'!B53)</f>
        <v/>
      </c>
      <c r="B53" s="28" t="str">
        <f>IF(ISBLANK('Arbeitsplätze Anmeldung'!C53),"",'Arbeitsplätze Anmeldung'!C53)</f>
        <v/>
      </c>
      <c r="C53" s="28" t="str">
        <f>IF(ISBLANK('Arbeitsplätze Anmeldung'!E53),"",'Arbeitsplätze Anmeldung'!E53)</f>
        <v/>
      </c>
      <c r="D53" s="27" t="str">
        <f>IF(ISBLANK('Arbeitsplätze Anmeldung'!J53),"",'Arbeitsplätze Anmeldung'!J53)</f>
        <v/>
      </c>
      <c r="E53" s="27" t="str">
        <f>IF(ISBLANK('Arbeitsplätze Anmeldung'!K53),"",'Arbeitsplätze Anmeldung'!K53)</f>
        <v/>
      </c>
      <c r="F53" s="27" t="str">
        <f>IF(ISBLANK('Arbeitsplätze Anmeldung'!L53),"",'Arbeitsplätze Anmeldung'!L53)</f>
        <v/>
      </c>
      <c r="G53" s="27" t="str">
        <f>IF(ISBLANK('Arbeitsplätze Anmeldung'!M53),"",'Arbeitsplätze Anmeldung'!M53)</f>
        <v/>
      </c>
      <c r="H53" s="28" t="str">
        <f>IF(ISBLANK('Arbeitsplätze Anmeldung'!H53),"",'Arbeitsplätze Anmeldung'!H53)</f>
        <v/>
      </c>
      <c r="I53" s="28" t="str">
        <f>IF(ISBLANK('Arbeitsplätze Anmeldung'!I53),"",'Arbeitsplätze Anmeldung'!I53)</f>
        <v/>
      </c>
    </row>
  </sheetData>
  <sheetProtection algorithmName="SHA-512" hashValue="JVPGhpyBXYqiR0XNr0Cea2Fk84vM3BZIPo7ftzMlNqb2h+rvOg+hh+zPeq5KNkDyrLEqhCQYfGIeFwdnbgSKWQ==" saltValue="h5fRuRUeMVw5+JPS/ipTXQ==" spinCount="100000" sheet="1" objects="1" scenarios="1"/>
  <mergeCells count="3">
    <mergeCell ref="D2:G2"/>
    <mergeCell ref="H2:I2"/>
    <mergeCell ref="A1:I1"/>
  </mergeCells>
  <pageMargins left="0.7" right="0.7" top="0.78740157499999996" bottom="0.78740157499999996" header="0.3" footer="0.3"/>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H18"/>
  <sheetViews>
    <sheetView zoomScale="120" zoomScaleNormal="120" workbookViewId="0">
      <pane ySplit="1" topLeftCell="A2" activePane="bottomLeft" state="frozen"/>
      <selection pane="bottomLeft" activeCell="J7" sqref="J7"/>
    </sheetView>
  </sheetViews>
  <sheetFormatPr baseColWidth="10" defaultRowHeight="15" x14ac:dyDescent="0.25"/>
  <cols>
    <col min="1" max="1" width="41.85546875" style="113" customWidth="1"/>
    <col min="2" max="2" width="31.42578125" style="113" customWidth="1"/>
    <col min="3" max="3" width="15.28515625" style="114" customWidth="1"/>
    <col min="4" max="4" width="16.140625" style="114" customWidth="1"/>
    <col min="5" max="5" width="43.28515625" style="114" customWidth="1"/>
    <col min="6" max="16384" width="11.42578125" style="113"/>
  </cols>
  <sheetData>
    <row r="1" spans="1:8" ht="39.75" thickTop="1" thickBot="1" x14ac:dyDescent="0.3">
      <c r="A1" s="50" t="s">
        <v>61</v>
      </c>
      <c r="B1" s="329" t="s">
        <v>248</v>
      </c>
      <c r="C1" s="50" t="s">
        <v>65</v>
      </c>
      <c r="D1" s="50" t="s">
        <v>66</v>
      </c>
      <c r="E1" s="86" t="s">
        <v>79</v>
      </c>
      <c r="F1" s="112"/>
      <c r="G1" s="341" t="s">
        <v>67</v>
      </c>
      <c r="H1" s="342" t="str">
        <f>A2&amp;";"&amp;A3&amp;";"&amp;A4&amp;";"&amp;A5&amp;";"&amp;A6&amp;";"&amp;A7&amp;";"&amp;A8&amp;";"&amp;A9&amp;""</f>
        <v>ALTRAC LD (22 MBq*h/m³);Dosimetrics Eurofins (8 MBq*h/m³);KIT FKSD (5,0 MBq*h/m³);MPA NRW Dosimeter (20 MBq*h/m³);Radonova Radtrak3 (50 MBq*h/m³);RadonTec PRD Exposimeter (11 MBq*h/m³);Sonstiges 1;Sonstiges 2</v>
      </c>
    </row>
    <row r="2" spans="1:8" ht="30" customHeight="1" thickTop="1" x14ac:dyDescent="0.25">
      <c r="A2" s="61" t="s">
        <v>68</v>
      </c>
      <c r="B2" s="37" t="s">
        <v>62</v>
      </c>
      <c r="C2" s="37">
        <f>D2*1000</f>
        <v>22000</v>
      </c>
      <c r="D2" s="55">
        <v>22</v>
      </c>
      <c r="E2" s="58">
        <f t="shared" ref="E2:E8" si="0">1000000*D2/8760</f>
        <v>2511.4155251141551</v>
      </c>
    </row>
    <row r="3" spans="1:8" ht="30" customHeight="1" x14ac:dyDescent="0.25">
      <c r="A3" s="62" t="s">
        <v>69</v>
      </c>
      <c r="B3" s="62" t="s">
        <v>70</v>
      </c>
      <c r="C3" s="36">
        <v>8000</v>
      </c>
      <c r="D3" s="56">
        <f>C3/1000</f>
        <v>8</v>
      </c>
      <c r="E3" s="59">
        <f t="shared" si="0"/>
        <v>913.24200913242009</v>
      </c>
    </row>
    <row r="4" spans="1:8" ht="30" customHeight="1" x14ac:dyDescent="0.25">
      <c r="A4" s="147" t="s">
        <v>90</v>
      </c>
      <c r="B4" s="148" t="s">
        <v>91</v>
      </c>
      <c r="C4" s="13">
        <f>D4*1000</f>
        <v>5000</v>
      </c>
      <c r="D4" s="57">
        <v>5</v>
      </c>
      <c r="E4" s="32">
        <f t="shared" si="0"/>
        <v>570.77625570776252</v>
      </c>
    </row>
    <row r="5" spans="1:8" ht="30" customHeight="1" x14ac:dyDescent="0.25">
      <c r="A5" s="62" t="s">
        <v>71</v>
      </c>
      <c r="B5" s="62" t="s">
        <v>72</v>
      </c>
      <c r="C5" s="13">
        <v>20000</v>
      </c>
      <c r="D5" s="57">
        <f t="shared" ref="D5:D8" si="1">C5/1000</f>
        <v>20</v>
      </c>
      <c r="E5" s="32">
        <f t="shared" si="0"/>
        <v>2283.1050228310501</v>
      </c>
    </row>
    <row r="6" spans="1:8" ht="30" customHeight="1" x14ac:dyDescent="0.25">
      <c r="A6" s="340" t="s">
        <v>266</v>
      </c>
      <c r="B6" s="340" t="s">
        <v>267</v>
      </c>
      <c r="C6" s="13">
        <v>50000</v>
      </c>
      <c r="D6" s="57">
        <f t="shared" si="1"/>
        <v>50</v>
      </c>
      <c r="E6" s="32">
        <f t="shared" si="0"/>
        <v>5707.7625570776254</v>
      </c>
    </row>
    <row r="7" spans="1:8" ht="30" customHeight="1" x14ac:dyDescent="0.25">
      <c r="A7" s="13" t="s">
        <v>64</v>
      </c>
      <c r="B7" s="13" t="s">
        <v>63</v>
      </c>
      <c r="C7" s="13">
        <v>11000</v>
      </c>
      <c r="D7" s="57">
        <f t="shared" si="1"/>
        <v>11</v>
      </c>
      <c r="E7" s="32">
        <f t="shared" si="0"/>
        <v>1255.7077625570776</v>
      </c>
    </row>
    <row r="8" spans="1:8" ht="30" customHeight="1" x14ac:dyDescent="0.25">
      <c r="A8" s="330" t="s">
        <v>249</v>
      </c>
      <c r="B8" s="111"/>
      <c r="C8" s="111"/>
      <c r="D8" s="327">
        <f t="shared" si="1"/>
        <v>0</v>
      </c>
      <c r="E8" s="328">
        <f t="shared" si="0"/>
        <v>0</v>
      </c>
    </row>
    <row r="9" spans="1:8" ht="30" customHeight="1" x14ac:dyDescent="0.25">
      <c r="A9" s="330" t="s">
        <v>250</v>
      </c>
      <c r="B9" s="111"/>
      <c r="C9" s="111"/>
      <c r="D9" s="327">
        <f t="shared" ref="D9" si="2">C9/1000</f>
        <v>0</v>
      </c>
      <c r="E9" s="328">
        <f t="shared" ref="E9" si="3">1000000*D9/8760</f>
        <v>0</v>
      </c>
    </row>
    <row r="10" spans="1:8" ht="30" customHeight="1" x14ac:dyDescent="0.25">
      <c r="A10" s="60"/>
      <c r="B10" s="36"/>
      <c r="C10" s="36"/>
      <c r="D10" s="56"/>
      <c r="E10" s="59"/>
    </row>
    <row r="11" spans="1:8" ht="30" customHeight="1" x14ac:dyDescent="0.25">
      <c r="A11" s="60"/>
      <c r="B11" s="36"/>
      <c r="C11" s="36"/>
      <c r="D11" s="56"/>
      <c r="E11" s="59"/>
    </row>
    <row r="12" spans="1:8" ht="30" customHeight="1" x14ac:dyDescent="0.25">
      <c r="A12" s="60"/>
      <c r="B12" s="36"/>
      <c r="C12" s="36"/>
      <c r="D12" s="56"/>
      <c r="E12" s="59"/>
    </row>
    <row r="13" spans="1:8" ht="30" customHeight="1" x14ac:dyDescent="0.25">
      <c r="A13" s="60"/>
      <c r="B13" s="36"/>
      <c r="C13" s="36"/>
      <c r="D13" s="56"/>
      <c r="E13" s="59"/>
    </row>
    <row r="14" spans="1:8" ht="30" customHeight="1" x14ac:dyDescent="0.25">
      <c r="A14" s="60"/>
      <c r="B14" s="36"/>
      <c r="C14" s="36"/>
      <c r="D14" s="56"/>
      <c r="E14" s="59"/>
    </row>
    <row r="15" spans="1:8" ht="30" customHeight="1" x14ac:dyDescent="0.25">
      <c r="A15" s="60"/>
      <c r="B15" s="36"/>
      <c r="C15" s="36"/>
      <c r="D15" s="56"/>
      <c r="E15" s="59"/>
    </row>
    <row r="16" spans="1:8" ht="30" customHeight="1" x14ac:dyDescent="0.25">
      <c r="A16" s="60"/>
      <c r="B16" s="36"/>
      <c r="C16" s="36"/>
      <c r="D16" s="56"/>
      <c r="E16" s="59"/>
    </row>
    <row r="17" spans="1:5" ht="30" customHeight="1" x14ac:dyDescent="0.25">
      <c r="A17" s="60"/>
      <c r="B17" s="36"/>
      <c r="C17" s="36"/>
      <c r="D17" s="56"/>
      <c r="E17" s="59"/>
    </row>
    <row r="18" spans="1:5" ht="30" customHeight="1" x14ac:dyDescent="0.25">
      <c r="A18" s="60"/>
      <c r="B18" s="36"/>
      <c r="C18" s="36"/>
      <c r="D18" s="56"/>
      <c r="E18" s="59"/>
    </row>
  </sheetData>
  <sheetProtection algorithmName="SHA-512" hashValue="Nh41twQ8R67gKaN+NB1ILk9QBYeiduHPbeXJ21yR9fIxqqHia8StUE88giAURlA8YFlClXNNztsN385/P+uJ0Q==" saltValue="3wlUA8lFYkfMPxSB2Cqo0g==" spinCount="100000" sheet="1" objects="1" scenarios="1"/>
  <autoFilter ref="A1:E1">
    <sortState ref="A2:E9">
      <sortCondition ref="A1"/>
    </sortState>
  </autoFilter>
  <pageMargins left="0.7" right="0.7" top="0.78740157499999996" bottom="0.78740157499999996" header="0.3" footer="0.3"/>
  <pageSetup paperSize="9" orientation="portrait" verticalDpi="0" r:id="rId1"/>
</worksheet>
</file>

<file path=docProps/app.xml><?xml version="1.0" encoding="utf-8"?>
<Properties xmlns="http://schemas.openxmlformats.org/officeDocument/2006/extended-properties" xmlns:vt="http://schemas.openxmlformats.org/officeDocument/2006/docPropsVTypes">
  <TotalTime>0</TotalTime>
  <Application>Microsoft Excel</Application>
  <DocSecurity>0</DocSecurity>
  <ScaleCrop>false</ScaleCrop>
  <HeadingPairs>
    <vt:vector size="4" baseType="variant">
      <vt:variant>
        <vt:lpstr>Arbeitsblätter</vt:lpstr>
      </vt:variant>
      <vt:variant>
        <vt:i4>10</vt:i4>
      </vt:variant>
      <vt:variant>
        <vt:lpstr>Benannte Bereiche</vt:lpstr>
      </vt:variant>
      <vt:variant>
        <vt:i4>41</vt:i4>
      </vt:variant>
    </vt:vector>
  </HeadingPairs>
  <TitlesOfParts>
    <vt:vector size="51" baseType="lpstr">
      <vt:lpstr>Daten zum Betrieb</vt:lpstr>
      <vt:lpstr>Arbeitsplätze Detektoren</vt:lpstr>
      <vt:lpstr>Arbeitsplätze Daten</vt:lpstr>
      <vt:lpstr>Arbeitsplatz Übersicht</vt:lpstr>
      <vt:lpstr>Arbeitsplätze Anmeldung</vt:lpstr>
      <vt:lpstr>Abschätzung Deckblatt</vt:lpstr>
      <vt:lpstr>Abschätzung für 1 Arbeitskraft</vt:lpstr>
      <vt:lpstr>WIBAS Übertrag</vt:lpstr>
      <vt:lpstr>Helper - Detektoren</vt:lpstr>
      <vt:lpstr>Helper - Textbausteine</vt:lpstr>
      <vt:lpstr>Arbeitsplätze_Arbeitskraft_Gesamtergebnis</vt:lpstr>
      <vt:lpstr>Arbeitsplätze_Arbeitskraft_Hinweis</vt:lpstr>
      <vt:lpstr>Arbeitsplätze_Arbeitskraft_Kopfbereich</vt:lpstr>
      <vt:lpstr>Arbeitsplätze_Arbeitskraft_Laufende_Nummer</vt:lpstr>
      <vt:lpstr>Arbeitsplätze_Arbeitskraft_Messung_Alphaenergie_Konzentration</vt:lpstr>
      <vt:lpstr>Arbeitsplätze_Arbeitskraft_Messung_Ort_Datum_Unterschrift</vt:lpstr>
      <vt:lpstr>Arbeitsplätze_Arbeitskraft_Messung_ortsgebundene_Exposimeter</vt:lpstr>
      <vt:lpstr>Arbeitsplätze_Arbeitskraft_Messung_personengebundene_Exposimeter</vt:lpstr>
      <vt:lpstr>Arbeitsplätze_Arbeitskraft_Name_Arbeitskraft</vt:lpstr>
      <vt:lpstr>Arbeitsplätze_Arbeitskraft_Tabellenblatt_duplizierbar</vt:lpstr>
      <vt:lpstr>Arbeitsplätze_Deckblatt_Allgemeine_Angaben</vt:lpstr>
      <vt:lpstr>Arbeitsplätze_Deckblatt_Anzahl_Arbeitskräfte</vt:lpstr>
      <vt:lpstr>Arbeitsplätze_Deckblatt_Arbeitskräfte_über_6_mSv</vt:lpstr>
      <vt:lpstr>Arbeitsplätze_Deckblatt_Bemerkungen</vt:lpstr>
      <vt:lpstr>Arbeitsplätze_Deckblatt_Datum_Name_Unterschrift</vt:lpstr>
      <vt:lpstr>Arbeitsplätze_Deckblatt_Überschrift</vt:lpstr>
      <vt:lpstr>Detektoren_Datenbereich_neue_Detektoren</vt:lpstr>
      <vt:lpstr>Detektoren_Datenbereich_nicht_veränderbar</vt:lpstr>
      <vt:lpstr>Detektoren_Kopfbereich</vt:lpstr>
      <vt:lpstr>'Abschätzung Deckblatt'!Druckbereich</vt:lpstr>
      <vt:lpstr>'Abschätzung für 1 Arbeitskraft'!Druckbereich</vt:lpstr>
      <vt:lpstr>'Arbeitsplätze Anmeldung'!Druckbereich</vt:lpstr>
      <vt:lpstr>'Arbeitsplätze Daten'!Druckbereich</vt:lpstr>
      <vt:lpstr>'Daten zum Betrieb'!Druckbereich</vt:lpstr>
      <vt:lpstr>'Arbeitsplätze Daten'!Drucktitel</vt:lpstr>
      <vt:lpstr>'Arbeitsplätze Detektoren'!Drucktitel</vt:lpstr>
      <vt:lpstr>Radonmessungen_Anmeldung_Arbeitsplätze_Datenbereich</vt:lpstr>
      <vt:lpstr>Radonmessungen_Anmeldung_Arbeitsplätze_Kopfbereich</vt:lpstr>
      <vt:lpstr>Radonmessungen_Arbeitsplätze_Datenbereich</vt:lpstr>
      <vt:lpstr>Radonmessungen_Arbeitsplätze_Kopfzeile</vt:lpstr>
      <vt:lpstr>Radonmessungen_Daten_zu_Arbeitsplätzen_Datenbereich</vt:lpstr>
      <vt:lpstr>Radonmessungen_Daten_zu_Arbeitsplätzen_Kopzeile</vt:lpstr>
      <vt:lpstr>Radonmessungen_Datenübersicht_Datenbereich</vt:lpstr>
      <vt:lpstr>Radonmessungen_Datenübersicht_Kopfbereich</vt:lpstr>
      <vt:lpstr>Radonmessungen_Deckblatt_Allgemeine_Angaben</vt:lpstr>
      <vt:lpstr>Radonmessungen_Deckblatt_Anzahl_Arbeitskräft</vt:lpstr>
      <vt:lpstr>Radonmessungen_Deckblatt_Bemerkungen</vt:lpstr>
      <vt:lpstr>Radonmessungen_Deckblatt_Datum_Name_Unterschrift</vt:lpstr>
      <vt:lpstr>Radonmessungen_Deckblatt_Hinweise</vt:lpstr>
      <vt:lpstr>Radonmessungen_Deckblatt_Überschrift</vt:lpstr>
      <vt:lpstr>Überschrift</vt:lpstr>
    </vt:vector>
  </TitlesOfParts>
  <Company/>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
  <cp:lastModifiedBy/>
  <dcterms:created xsi:type="dcterms:W3CDTF">2015-06-05T18:19:34Z</dcterms:created>
  <dcterms:modified xsi:type="dcterms:W3CDTF">2022-07-12T13:48:15Z</dcterms:modified>
</cp:coreProperties>
</file>